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ileva\Desktop\"/>
    </mc:Choice>
  </mc:AlternateContent>
  <bookViews>
    <workbookView xWindow="0" yWindow="0" windowWidth="21570" windowHeight="94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2" i="1" l="1"/>
  <c r="E22" i="1"/>
  <c r="M34" i="1" l="1"/>
  <c r="H32" i="1"/>
  <c r="F33" i="1" l="1"/>
  <c r="F32" i="1"/>
  <c r="I32" i="1" s="1"/>
  <c r="E32" i="1"/>
  <c r="D31" i="1" l="1"/>
  <c r="E31" i="1" s="1"/>
  <c r="F31" i="1" s="1"/>
  <c r="E30" i="1"/>
  <c r="F30" i="1" s="1"/>
  <c r="E29" i="1"/>
  <c r="F29" i="1" s="1"/>
  <c r="E28" i="1"/>
  <c r="M35" i="1" l="1"/>
  <c r="F35" i="1"/>
  <c r="J12" i="1"/>
  <c r="I12" i="1"/>
  <c r="K12" i="1" s="1"/>
  <c r="I19" i="1"/>
  <c r="J19" i="1" s="1"/>
  <c r="E11" i="1"/>
  <c r="I20" i="1"/>
  <c r="J20" i="1"/>
  <c r="D10" i="1"/>
  <c r="F36" i="1" l="1"/>
  <c r="F11" i="1"/>
  <c r="E7" i="1"/>
  <c r="E8" i="1"/>
  <c r="F8" i="1" s="1"/>
  <c r="E9" i="1"/>
  <c r="F9" i="1" s="1"/>
  <c r="E10" i="1"/>
  <c r="F10" i="1" s="1"/>
  <c r="K13" i="1" l="1"/>
  <c r="K14" i="1" s="1"/>
  <c r="J32" i="1" s="1"/>
  <c r="L32" i="1" s="1"/>
  <c r="M36" i="1" s="1"/>
  <c r="F13" i="1"/>
  <c r="F14" i="1" s="1"/>
</calcChain>
</file>

<file path=xl/sharedStrings.xml><?xml version="1.0" encoding="utf-8"?>
<sst xmlns="http://schemas.openxmlformats.org/spreadsheetml/2006/main" count="50" uniqueCount="31">
  <si>
    <t>Material</t>
  </si>
  <si>
    <t>Flex</t>
  </si>
  <si>
    <t>Flexcem</t>
  </si>
  <si>
    <t>KCFR-11</t>
  </si>
  <si>
    <t>CJ213</t>
  </si>
  <si>
    <t>CJ310</t>
  </si>
  <si>
    <t>%</t>
  </si>
  <si>
    <t>mix proportion</t>
  </si>
  <si>
    <t>Total weight</t>
  </si>
  <si>
    <t>Water</t>
  </si>
  <si>
    <t>mL</t>
  </si>
  <si>
    <t>gps</t>
  </si>
  <si>
    <t>weight (g)</t>
  </si>
  <si>
    <t>PPG</t>
  </si>
  <si>
    <t>Volume of Cem</t>
  </si>
  <si>
    <t>((3785.41)/38555.35)</t>
  </si>
  <si>
    <t>They used</t>
  </si>
  <si>
    <t>Mix prop</t>
  </si>
  <si>
    <t>gps to gram_water/gram_flex</t>
  </si>
  <si>
    <t>weight</t>
  </si>
  <si>
    <t>g</t>
  </si>
  <si>
    <t>With Defoamer</t>
  </si>
  <si>
    <t>D-Air 5000</t>
  </si>
  <si>
    <t>Density(g/cc)</t>
  </si>
  <si>
    <t>Density(ppg)</t>
  </si>
  <si>
    <t>D-Air Water Calculation</t>
  </si>
  <si>
    <t>Volume(mL)</t>
  </si>
  <si>
    <t>V_w/oDair + V_Dair</t>
  </si>
  <si>
    <t>Water Added(g)</t>
  </si>
  <si>
    <t>Total Weight</t>
  </si>
  <si>
    <t>Volume Cem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</si>
</sst>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"/>
    <numFmt numFmtId="165" formatCode="0.000000"/>
    <numFmt numFmtId="166" formatCode="0.000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5" tint="0.59999389629810485"/>
        <bgColor indexed="65"/>
      </patternFill>
    </fill>
    <fill>
      <patternFill patternType="solid">
        <fgColor rgb="FFFFC7CE"/>
      </patternFill>
    </fill>
    <fill>
      <patternFill patternType="solid">
        <fgColor rgb="FFC6EFCE"/>
      </patternFill>
    </fill>
  </fills>
  <borders count="2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5">
    <xf numFmtId="0" fontId="0" fillId="0" borderId="0"/>
    <xf numFmtId="0" fontId="2" fillId="2" borderId="1" applyNumberFormat="0" applyAlignment="0" applyProtection="0"/>
    <xf numFmtId="0" fontId="1" fillId="3" borderId="0" applyNumberFormat="0" applyBorder="0" applyAlignment="0" applyProtection="0"/>
    <xf numFmtId="0" fontId="4" fillId="4" borderId="0" applyNumberFormat="0" applyBorder="0" applyAlignment="0" applyProtection="0"/>
    <xf numFmtId="0" fontId="5" fillId="5" borderId="0" applyNumberFormat="0" applyBorder="0" applyAlignment="0" applyProtection="0"/>
  </cellStyleXfs>
  <cellXfs count="56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/>
    <xf numFmtId="0" fontId="0" fillId="0" borderId="0" xfId="0" applyAlignment="1"/>
    <xf numFmtId="0" fontId="1" fillId="0" borderId="0" xfId="0" applyFont="1" applyBorder="1" applyAlignment="1">
      <alignment horizontal="center" vertical="center"/>
    </xf>
    <xf numFmtId="164" fontId="0" fillId="0" borderId="0" xfId="0" quotePrefix="1" applyNumberFormat="1" applyBorder="1" applyAlignment="1">
      <alignment horizontal="center" vertical="center"/>
    </xf>
    <xf numFmtId="164" fontId="0" fillId="0" borderId="0" xfId="0" applyNumberForma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0" fontId="0" fillId="0" borderId="0" xfId="0"/>
    <xf numFmtId="0" fontId="0" fillId="0" borderId="0" xfId="0" quotePrefix="1"/>
    <xf numFmtId="165" fontId="0" fillId="0" borderId="4" xfId="0" applyNumberFormat="1" applyBorder="1" applyAlignment="1">
      <alignment horizontal="center" vertical="center"/>
    </xf>
    <xf numFmtId="0" fontId="0" fillId="0" borderId="4" xfId="0" applyBorder="1"/>
    <xf numFmtId="0" fontId="1" fillId="3" borderId="5" xfId="2" applyBorder="1"/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" fillId="3" borderId="13" xfId="2" applyBorder="1" applyAlignment="1">
      <alignment horizontal="center"/>
    </xf>
    <xf numFmtId="0" fontId="2" fillId="2" borderId="1" xfId="1" applyAlignment="1">
      <alignment vertical="center"/>
    </xf>
    <xf numFmtId="0" fontId="0" fillId="0" borderId="0" xfId="0"/>
    <xf numFmtId="0" fontId="0" fillId="0" borderId="10" xfId="0" applyFont="1" applyBorder="1" applyAlignment="1">
      <alignment horizontal="center" vertical="center"/>
    </xf>
    <xf numFmtId="0" fontId="1" fillId="4" borderId="0" xfId="3" applyFont="1"/>
    <xf numFmtId="0" fontId="0" fillId="0" borderId="16" xfId="0" applyBorder="1"/>
    <xf numFmtId="0" fontId="0" fillId="0" borderId="17" xfId="0" applyBorder="1"/>
    <xf numFmtId="0" fontId="0" fillId="0" borderId="19" xfId="0" applyBorder="1"/>
    <xf numFmtId="0" fontId="0" fillId="0" borderId="6" xfId="0" applyBorder="1"/>
    <xf numFmtId="0" fontId="0" fillId="0" borderId="21" xfId="0" applyBorder="1"/>
    <xf numFmtId="164" fontId="0" fillId="0" borderId="18" xfId="0" applyNumberFormat="1" applyBorder="1"/>
    <xf numFmtId="0" fontId="0" fillId="0" borderId="5" xfId="0" applyBorder="1"/>
    <xf numFmtId="2" fontId="2" fillId="2" borderId="9" xfId="1" applyNumberFormat="1" applyBorder="1" applyAlignment="1">
      <alignment horizontal="center" vertical="center"/>
    </xf>
    <xf numFmtId="2" fontId="0" fillId="0" borderId="9" xfId="0" applyNumberFormat="1" applyBorder="1" applyAlignment="1">
      <alignment horizontal="center"/>
    </xf>
    <xf numFmtId="2" fontId="0" fillId="0" borderId="20" xfId="0" applyNumberFormat="1" applyBorder="1" applyAlignment="1">
      <alignment horizontal="center"/>
    </xf>
    <xf numFmtId="2" fontId="0" fillId="0" borderId="17" xfId="0" applyNumberFormat="1" applyBorder="1"/>
    <xf numFmtId="2" fontId="0" fillId="0" borderId="9" xfId="0" applyNumberFormat="1" applyBorder="1" applyAlignment="1">
      <alignment horizontal="center" vertical="center"/>
    </xf>
    <xf numFmtId="164" fontId="0" fillId="0" borderId="0" xfId="0" applyNumberFormat="1"/>
    <xf numFmtId="2" fontId="0" fillId="0" borderId="22" xfId="0" applyNumberFormat="1" applyBorder="1"/>
    <xf numFmtId="2" fontId="4" fillId="4" borderId="20" xfId="3" applyNumberFormat="1" applyBorder="1" applyAlignment="1">
      <alignment horizontal="center" vertical="center"/>
    </xf>
    <xf numFmtId="2" fontId="4" fillId="4" borderId="17" xfId="3" applyNumberFormat="1" applyBorder="1" applyAlignment="1">
      <alignment horizontal="center" vertical="center"/>
    </xf>
    <xf numFmtId="164" fontId="6" fillId="5" borderId="0" xfId="4" applyNumberFormat="1" applyFont="1"/>
    <xf numFmtId="2" fontId="6" fillId="5" borderId="0" xfId="4" applyNumberFormat="1" applyFont="1"/>
    <xf numFmtId="0" fontId="6" fillId="5" borderId="0" xfId="4" applyFont="1"/>
    <xf numFmtId="0" fontId="0" fillId="0" borderId="10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2" fontId="4" fillId="4" borderId="23" xfId="3" applyNumberFormat="1" applyBorder="1" applyAlignment="1">
      <alignment horizontal="center" vertical="center"/>
    </xf>
    <xf numFmtId="2" fontId="4" fillId="4" borderId="24" xfId="3" applyNumberFormat="1" applyBorder="1" applyAlignment="1">
      <alignment horizontal="center" vertical="center"/>
    </xf>
    <xf numFmtId="0" fontId="0" fillId="0" borderId="25" xfId="0" applyBorder="1" applyAlignment="1">
      <alignment horizontal="center"/>
    </xf>
    <xf numFmtId="0" fontId="0" fillId="0" borderId="0" xfId="0" applyBorder="1" applyAlignment="1">
      <alignment horizontal="center"/>
    </xf>
    <xf numFmtId="166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/>
    <xf numFmtId="2" fontId="1" fillId="4" borderId="11" xfId="3" applyNumberFormat="1" applyFont="1" applyBorder="1" applyAlignment="1">
      <alignment horizontal="center" vertical="center"/>
    </xf>
    <xf numFmtId="2" fontId="1" fillId="4" borderId="15" xfId="3" applyNumberFormat="1" applyFont="1" applyBorder="1" applyAlignment="1">
      <alignment horizontal="center" vertical="center"/>
    </xf>
    <xf numFmtId="0" fontId="1" fillId="4" borderId="0" xfId="3" applyFont="1" applyAlignment="1">
      <alignment horizontal="center" vertical="center"/>
    </xf>
  </cellXfs>
  <cellStyles count="5">
    <cellStyle name="40% - Accent2" xfId="2" builtinId="35"/>
    <cellStyle name="Bad" xfId="3" builtinId="27"/>
    <cellStyle name="Good" xfId="4" builtinId="26"/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P36"/>
  <sheetViews>
    <sheetView tabSelected="1" topLeftCell="C1" workbookViewId="0">
      <selection activeCell="F23" sqref="F23"/>
    </sheetView>
  </sheetViews>
  <sheetFormatPr defaultRowHeight="15" x14ac:dyDescent="0.25"/>
  <cols>
    <col min="3" max="3" width="17.42578125" customWidth="1"/>
    <col min="5" max="5" width="17.42578125" bestFit="1" customWidth="1"/>
    <col min="6" max="6" width="12" bestFit="1" customWidth="1"/>
    <col min="7" max="9" width="12.7109375" bestFit="1" customWidth="1"/>
    <col min="10" max="10" width="27.5703125" bestFit="1" customWidth="1"/>
    <col min="11" max="11" width="15.7109375" bestFit="1" customWidth="1"/>
    <col min="12" max="12" width="12" customWidth="1"/>
    <col min="13" max="13" width="16.7109375" bestFit="1" customWidth="1"/>
  </cols>
  <sheetData>
    <row r="5" spans="3:16" ht="15.75" thickBot="1" x14ac:dyDescent="0.3">
      <c r="C5" s="1" t="s">
        <v>2</v>
      </c>
      <c r="D5" s="19">
        <v>13</v>
      </c>
      <c r="E5" s="1" t="s">
        <v>13</v>
      </c>
      <c r="F5" s="1"/>
      <c r="G5" s="1"/>
      <c r="H5" s="2"/>
      <c r="I5" s="3"/>
      <c r="J5" s="3"/>
      <c r="K5" s="4"/>
      <c r="L5" s="4"/>
      <c r="M5" s="5"/>
      <c r="N5" s="1"/>
      <c r="O5" s="6"/>
      <c r="P5" s="1"/>
    </row>
    <row r="6" spans="3:16" x14ac:dyDescent="0.25">
      <c r="C6" s="7" t="s">
        <v>0</v>
      </c>
      <c r="D6" s="16" t="s">
        <v>6</v>
      </c>
      <c r="E6" s="16" t="s">
        <v>7</v>
      </c>
      <c r="F6" s="17" t="s">
        <v>12</v>
      </c>
      <c r="J6" s="11" t="s">
        <v>15</v>
      </c>
      <c r="M6" s="52"/>
      <c r="N6" s="52"/>
      <c r="O6" s="52"/>
      <c r="P6" s="52"/>
    </row>
    <row r="7" spans="3:16" x14ac:dyDescent="0.25">
      <c r="C7" s="8" t="s">
        <v>1</v>
      </c>
      <c r="D7" s="9">
        <v>100</v>
      </c>
      <c r="E7" s="13">
        <f>D7/100</f>
        <v>1</v>
      </c>
      <c r="F7" s="30">
        <v>900</v>
      </c>
      <c r="M7" s="52"/>
      <c r="N7" s="52"/>
      <c r="O7" s="52"/>
      <c r="P7" s="52"/>
    </row>
    <row r="8" spans="3:16" x14ac:dyDescent="0.25">
      <c r="C8" s="8" t="s">
        <v>3</v>
      </c>
      <c r="D8" s="9">
        <v>0.45</v>
      </c>
      <c r="E8" s="13">
        <f t="shared" ref="E8:E10" si="0">D8/100</f>
        <v>4.5000000000000005E-3</v>
      </c>
      <c r="F8" s="31">
        <f>$F$7*E8</f>
        <v>4.0500000000000007</v>
      </c>
      <c r="M8" s="52"/>
      <c r="N8" s="52"/>
      <c r="O8" s="52"/>
      <c r="P8" s="52"/>
    </row>
    <row r="9" spans="3:16" x14ac:dyDescent="0.25">
      <c r="C9" s="8" t="s">
        <v>4</v>
      </c>
      <c r="D9" s="10">
        <v>0.5</v>
      </c>
      <c r="E9" s="13">
        <f t="shared" si="0"/>
        <v>5.0000000000000001E-3</v>
      </c>
      <c r="F9" s="31">
        <f t="shared" ref="F9" si="1">$F$7*E9</f>
        <v>4.5</v>
      </c>
      <c r="M9" s="52"/>
      <c r="N9" s="52"/>
      <c r="O9" s="52"/>
      <c r="P9" s="52"/>
    </row>
    <row r="10" spans="3:16" x14ac:dyDescent="0.25">
      <c r="C10" s="8" t="s">
        <v>5</v>
      </c>
      <c r="D10" s="14">
        <f>(28/85)*100</f>
        <v>32.941176470588232</v>
      </c>
      <c r="E10" s="13">
        <f t="shared" si="0"/>
        <v>0.32941176470588229</v>
      </c>
      <c r="F10" s="31">
        <f>$F$7*E10</f>
        <v>296.47058823529409</v>
      </c>
      <c r="M10" s="52"/>
      <c r="N10" s="52"/>
      <c r="O10" s="52"/>
      <c r="P10" s="52"/>
    </row>
    <row r="11" spans="3:16" x14ac:dyDescent="0.25">
      <c r="C11" s="42" t="s">
        <v>9</v>
      </c>
      <c r="D11" s="15">
        <v>5.68</v>
      </c>
      <c r="E11" s="44">
        <f>D11*((3785.41)/38555.35)</f>
        <v>0.55766913800549078</v>
      </c>
      <c r="F11" s="53">
        <f>F7*$E$11</f>
        <v>501.90222420494172</v>
      </c>
      <c r="G11" s="22"/>
      <c r="H11" s="55" t="s">
        <v>16</v>
      </c>
      <c r="I11" s="22" t="s">
        <v>17</v>
      </c>
      <c r="J11" s="22" t="s">
        <v>18</v>
      </c>
      <c r="K11" s="22" t="s">
        <v>19</v>
      </c>
    </row>
    <row r="12" spans="3:16" ht="15.75" thickBot="1" x14ac:dyDescent="0.3">
      <c r="C12" s="43"/>
      <c r="D12" s="18" t="s">
        <v>11</v>
      </c>
      <c r="E12" s="45"/>
      <c r="F12" s="54"/>
      <c r="G12" s="22"/>
      <c r="H12" s="55"/>
      <c r="I12" s="22">
        <f>I20</f>
        <v>0.53908276638441588</v>
      </c>
      <c r="J12" s="22">
        <f>J20</f>
        <v>3.0619901130634819</v>
      </c>
      <c r="K12" s="22">
        <f>I12*F7</f>
        <v>485.17448974597431</v>
      </c>
      <c r="M12" s="52"/>
      <c r="N12" s="52"/>
      <c r="O12" s="52"/>
      <c r="P12" s="52"/>
    </row>
    <row r="13" spans="3:16" x14ac:dyDescent="0.25">
      <c r="E13" s="25" t="s">
        <v>8</v>
      </c>
      <c r="F13" s="32">
        <f>SUM(F7:F11)</f>
        <v>1706.9228124402357</v>
      </c>
      <c r="G13" s="26"/>
      <c r="H13" s="27"/>
      <c r="I13" s="27"/>
      <c r="J13" s="27"/>
      <c r="K13" s="36">
        <f>SUM(F7:F10,K12)</f>
        <v>1690.1950779812685</v>
      </c>
      <c r="L13" t="s">
        <v>20</v>
      </c>
      <c r="M13" s="52"/>
      <c r="N13" s="52"/>
      <c r="O13" s="52"/>
      <c r="P13" s="52"/>
    </row>
    <row r="14" spans="3:16" x14ac:dyDescent="0.25">
      <c r="D14" s="12"/>
      <c r="E14" s="23" t="s">
        <v>14</v>
      </c>
      <c r="F14" s="33">
        <f>(F13/D5)*3785.41/453.59237</f>
        <v>1095.7657326757592</v>
      </c>
      <c r="G14" s="24" t="s">
        <v>10</v>
      </c>
      <c r="H14" s="24"/>
      <c r="I14" s="24"/>
      <c r="J14" s="24"/>
      <c r="K14" s="28">
        <f>(K13/D5)*3785.41/453.59237</f>
        <v>1085.0272985345975</v>
      </c>
      <c r="L14" t="s">
        <v>10</v>
      </c>
      <c r="M14" s="52"/>
      <c r="N14" s="52"/>
      <c r="O14" s="52"/>
      <c r="P14" s="52"/>
    </row>
    <row r="18" spans="3:13" x14ac:dyDescent="0.25">
      <c r="E18">
        <v>550</v>
      </c>
      <c r="F18">
        <v>450</v>
      </c>
    </row>
    <row r="19" spans="3:13" x14ac:dyDescent="0.25">
      <c r="E19">
        <v>330</v>
      </c>
      <c r="F19">
        <v>270</v>
      </c>
      <c r="I19">
        <f>341.81/612.93</f>
        <v>0.55766563881683073</v>
      </c>
      <c r="J19">
        <f>I19*5.68</f>
        <v>3.1675408284795985</v>
      </c>
    </row>
    <row r="20" spans="3:13" x14ac:dyDescent="0.25">
      <c r="E20">
        <v>165</v>
      </c>
      <c r="F20">
        <v>135</v>
      </c>
      <c r="I20" s="11">
        <f>330.42/612.93</f>
        <v>0.53908276638441588</v>
      </c>
      <c r="J20" s="11">
        <f>I20*5.68</f>
        <v>3.0619901130634819</v>
      </c>
    </row>
    <row r="21" spans="3:13" x14ac:dyDescent="0.25">
      <c r="E21">
        <v>55</v>
      </c>
      <c r="F21">
        <v>45</v>
      </c>
    </row>
    <row r="22" spans="3:13" x14ac:dyDescent="0.25">
      <c r="E22">
        <f>SUM(E18:E21)</f>
        <v>1100</v>
      </c>
      <c r="F22">
        <f>SUM(F18:F21)</f>
        <v>900</v>
      </c>
      <c r="G22">
        <v>330.42</v>
      </c>
    </row>
    <row r="25" spans="3:13" x14ac:dyDescent="0.25">
      <c r="C25" t="s">
        <v>21</v>
      </c>
    </row>
    <row r="26" spans="3:13" ht="15.75" thickBot="1" x14ac:dyDescent="0.3">
      <c r="C26" s="1" t="s">
        <v>2</v>
      </c>
      <c r="D26" s="19">
        <v>16</v>
      </c>
      <c r="E26" s="1" t="s">
        <v>13</v>
      </c>
      <c r="F26" s="1"/>
    </row>
    <row r="27" spans="3:13" x14ac:dyDescent="0.25">
      <c r="C27" s="7" t="s">
        <v>0</v>
      </c>
      <c r="D27" s="16" t="s">
        <v>6</v>
      </c>
      <c r="E27" s="16" t="s">
        <v>7</v>
      </c>
      <c r="F27" s="17" t="s">
        <v>12</v>
      </c>
    </row>
    <row r="28" spans="3:13" x14ac:dyDescent="0.25">
      <c r="C28" s="8" t="s">
        <v>1</v>
      </c>
      <c r="D28" s="9">
        <v>100</v>
      </c>
      <c r="E28" s="13">
        <f>D28/100</f>
        <v>1</v>
      </c>
      <c r="F28" s="30">
        <v>1200</v>
      </c>
    </row>
    <row r="29" spans="3:13" x14ac:dyDescent="0.25">
      <c r="C29" s="8" t="s">
        <v>3</v>
      </c>
      <c r="D29" s="9">
        <v>0.45</v>
      </c>
      <c r="E29" s="13">
        <f t="shared" ref="E29:E32" si="2">D29/100</f>
        <v>4.5000000000000005E-3</v>
      </c>
      <c r="F29" s="34">
        <f>$F$7*E29</f>
        <v>4.0500000000000007</v>
      </c>
    </row>
    <row r="30" spans="3:13" x14ac:dyDescent="0.25">
      <c r="C30" s="8" t="s">
        <v>4</v>
      </c>
      <c r="D30" s="10">
        <v>0.5</v>
      </c>
      <c r="E30" s="13">
        <f t="shared" si="2"/>
        <v>5.0000000000000001E-3</v>
      </c>
      <c r="F30" s="34">
        <f t="shared" ref="F30" si="3">$F$7*E30</f>
        <v>4.5</v>
      </c>
      <c r="G30" s="48" t="s">
        <v>25</v>
      </c>
      <c r="H30" s="49"/>
      <c r="I30" s="49"/>
      <c r="J30" s="49"/>
      <c r="K30" s="49"/>
      <c r="L30" s="49"/>
    </row>
    <row r="31" spans="3:13" x14ac:dyDescent="0.25">
      <c r="C31" s="8" t="s">
        <v>5</v>
      </c>
      <c r="D31" s="14">
        <f>(28/85)*100</f>
        <v>32.941176470588232</v>
      </c>
      <c r="E31" s="13">
        <f t="shared" si="2"/>
        <v>0.32941176470588229</v>
      </c>
      <c r="F31" s="34">
        <f>$F$7*E31</f>
        <v>296.47058823529409</v>
      </c>
      <c r="G31" t="s">
        <v>23</v>
      </c>
      <c r="H31" s="20" t="s">
        <v>24</v>
      </c>
      <c r="I31" t="s">
        <v>26</v>
      </c>
      <c r="J31" t="s">
        <v>27</v>
      </c>
      <c r="K31" t="s">
        <v>28</v>
      </c>
      <c r="L31" s="51" t="s">
        <v>24</v>
      </c>
      <c r="M31" s="51"/>
    </row>
    <row r="32" spans="3:13" s="20" customFormat="1" x14ac:dyDescent="0.25">
      <c r="C32" s="21" t="s">
        <v>22</v>
      </c>
      <c r="D32" s="29">
        <v>0.25</v>
      </c>
      <c r="E32" s="13">
        <f t="shared" si="2"/>
        <v>2.5000000000000001E-3</v>
      </c>
      <c r="F32" s="34">
        <f>$F$7*E32</f>
        <v>2.25</v>
      </c>
      <c r="G32" s="6">
        <v>2.2599999999999998</v>
      </c>
      <c r="H32" s="20">
        <f>G32*8.325</f>
        <v>18.814499999999995</v>
      </c>
      <c r="I32" s="20">
        <f>F32/G32</f>
        <v>0.99557522123893816</v>
      </c>
      <c r="J32" s="35">
        <f>K14+I32</f>
        <v>1086.0228737558366</v>
      </c>
      <c r="K32" s="2">
        <v>0.496</v>
      </c>
      <c r="L32" s="50">
        <f>((F35+K32)/(J32+K32))*(3785.41/453.59237)</f>
        <v>16.549689490266108</v>
      </c>
      <c r="M32" s="50"/>
    </row>
    <row r="33" spans="3:14" x14ac:dyDescent="0.25">
      <c r="C33" s="42" t="s">
        <v>9</v>
      </c>
      <c r="D33" s="15">
        <v>5.68</v>
      </c>
      <c r="E33" s="44">
        <v>0.53908276638441588</v>
      </c>
      <c r="F33" s="46">
        <f>F28*$E$33</f>
        <v>646.89931966129905</v>
      </c>
    </row>
    <row r="34" spans="3:14" ht="15.75" thickBot="1" x14ac:dyDescent="0.3">
      <c r="C34" s="43"/>
      <c r="D34" s="18" t="s">
        <v>11</v>
      </c>
      <c r="E34" s="45"/>
      <c r="F34" s="47"/>
      <c r="L34" t="s">
        <v>9</v>
      </c>
      <c r="M34" s="39">
        <f>F33+K32</f>
        <v>647.39531966129903</v>
      </c>
    </row>
    <row r="35" spans="3:14" x14ac:dyDescent="0.25">
      <c r="C35" s="20"/>
      <c r="D35" s="20"/>
      <c r="E35" s="25" t="s">
        <v>8</v>
      </c>
      <c r="F35" s="37">
        <f>SUM(F28:F34)</f>
        <v>2154.169907896593</v>
      </c>
      <c r="L35" t="s">
        <v>29</v>
      </c>
      <c r="M35" s="40">
        <f>SUM(F28:F32,M34)</f>
        <v>2154.6659078965931</v>
      </c>
    </row>
    <row r="36" spans="3:14" x14ac:dyDescent="0.25">
      <c r="C36" s="20"/>
      <c r="D36" s="12"/>
      <c r="E36" s="23" t="s">
        <v>14</v>
      </c>
      <c r="F36" s="38">
        <f>(F35/D26)*3785.41/453.59237</f>
        <v>1123.5881667072081</v>
      </c>
      <c r="G36" t="s">
        <v>10</v>
      </c>
      <c r="L36" t="s">
        <v>30</v>
      </c>
      <c r="M36" s="41">
        <f>(M35/L32)*(3785.41/453.59237)</f>
        <v>1086.5188737558367</v>
      </c>
      <c r="N36" t="s">
        <v>10</v>
      </c>
    </row>
  </sheetData>
  <mergeCells count="18">
    <mergeCell ref="M6:P6"/>
    <mergeCell ref="M7:P7"/>
    <mergeCell ref="M8:P8"/>
    <mergeCell ref="M9:P9"/>
    <mergeCell ref="M10:P10"/>
    <mergeCell ref="M13:P13"/>
    <mergeCell ref="M14:P14"/>
    <mergeCell ref="C11:C12"/>
    <mergeCell ref="E11:E12"/>
    <mergeCell ref="F11:F12"/>
    <mergeCell ref="M12:P12"/>
    <mergeCell ref="H11:H12"/>
    <mergeCell ref="C33:C34"/>
    <mergeCell ref="E33:E34"/>
    <mergeCell ref="F33:F34"/>
    <mergeCell ref="G30:L30"/>
    <mergeCell ref="L32:M32"/>
    <mergeCell ref="L31:M3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Oklahoma State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Mileva</dc:creator>
  <cp:lastModifiedBy>Mileva</cp:lastModifiedBy>
  <dcterms:created xsi:type="dcterms:W3CDTF">2020-01-25T18:39:27Z</dcterms:created>
  <dcterms:modified xsi:type="dcterms:W3CDTF">2020-06-16T15:15:05Z</dcterms:modified>
</cp:coreProperties>
</file>