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0730" windowHeight="11760"/>
  </bookViews>
  <sheets>
    <sheet name="Calculation" sheetId="2" r:id="rId1"/>
  </sheets>
  <calcPr calcId="162913"/>
</workbook>
</file>

<file path=xl/calcChain.xml><?xml version="1.0" encoding="utf-8"?>
<calcChain xmlns="http://schemas.openxmlformats.org/spreadsheetml/2006/main">
  <c r="P78" i="2" l="1"/>
  <c r="Q78" i="2"/>
  <c r="P83" i="2"/>
  <c r="P82" i="2"/>
  <c r="Q81" i="2"/>
  <c r="P81" i="2"/>
  <c r="P80" i="2"/>
  <c r="P79" i="2"/>
  <c r="Q80" i="2"/>
  <c r="Q79" i="2"/>
  <c r="P55" i="2"/>
  <c r="Q54" i="2"/>
  <c r="Q56" i="2"/>
  <c r="O18" i="2"/>
  <c r="P85" i="2"/>
  <c r="Q85" i="2" s="1"/>
  <c r="O85" i="2"/>
  <c r="P84" i="2"/>
  <c r="Q84" i="2" s="1"/>
  <c r="O84" i="2"/>
  <c r="Q83" i="2"/>
  <c r="O83" i="2"/>
  <c r="Q82" i="2"/>
  <c r="O82" i="2"/>
  <c r="O81" i="2"/>
  <c r="O80" i="2"/>
  <c r="O79" i="2"/>
  <c r="O78" i="2"/>
  <c r="I19" i="2" l="1"/>
  <c r="I20" i="2"/>
  <c r="I21" i="2"/>
  <c r="I22" i="2"/>
  <c r="I23" i="2"/>
  <c r="I24" i="2"/>
  <c r="I18" i="2"/>
  <c r="I72" i="2" l="1"/>
  <c r="I67" i="2"/>
  <c r="I68" i="2"/>
  <c r="I69" i="2"/>
  <c r="I70" i="2"/>
  <c r="I71" i="2"/>
  <c r="I66" i="2"/>
  <c r="I48" i="2"/>
  <c r="I43" i="2"/>
  <c r="I44" i="2"/>
  <c r="I45" i="2"/>
  <c r="I46" i="2"/>
  <c r="I47" i="2"/>
  <c r="I42" i="2"/>
  <c r="C47" i="2" l="1"/>
  <c r="C46" i="2"/>
  <c r="C45" i="2"/>
  <c r="C44" i="2"/>
  <c r="E7" i="2"/>
  <c r="C7" i="2"/>
  <c r="B7" i="2"/>
  <c r="E44" i="2"/>
  <c r="E34" i="2" l="1"/>
  <c r="B24" i="2" l="1"/>
  <c r="E23" i="2"/>
  <c r="C23" i="2"/>
  <c r="E22" i="2"/>
  <c r="C22" i="2"/>
  <c r="E21" i="2"/>
  <c r="C21" i="2"/>
  <c r="E20" i="2"/>
  <c r="C20" i="2"/>
  <c r="C18" i="2"/>
  <c r="F18" i="2" s="1"/>
  <c r="G18" i="2" s="1"/>
  <c r="N4" i="2"/>
  <c r="N3" i="2"/>
  <c r="B96" i="2"/>
  <c r="E95" i="2"/>
  <c r="C95" i="2"/>
  <c r="E94" i="2"/>
  <c r="C94" i="2"/>
  <c r="E93" i="2"/>
  <c r="C93" i="2"/>
  <c r="E92" i="2"/>
  <c r="C92" i="2"/>
  <c r="C90" i="2"/>
  <c r="B84" i="2"/>
  <c r="E83" i="2"/>
  <c r="C83" i="2"/>
  <c r="E82" i="2"/>
  <c r="C82" i="2"/>
  <c r="E81" i="2"/>
  <c r="C81" i="2"/>
  <c r="E80" i="2"/>
  <c r="C80" i="2"/>
  <c r="C78" i="2"/>
  <c r="F78" i="2" s="1"/>
  <c r="G78" i="2" s="1"/>
  <c r="B72" i="2"/>
  <c r="E71" i="2"/>
  <c r="C71" i="2"/>
  <c r="E70" i="2"/>
  <c r="C70" i="2"/>
  <c r="E69" i="2"/>
  <c r="C69" i="2"/>
  <c r="E68" i="2"/>
  <c r="C68" i="2"/>
  <c r="C66" i="2"/>
  <c r="F66" i="2" s="1"/>
  <c r="G66" i="2" s="1"/>
  <c r="B60" i="2"/>
  <c r="E59" i="2"/>
  <c r="C59" i="2"/>
  <c r="E58" i="2"/>
  <c r="C58" i="2"/>
  <c r="E57" i="2"/>
  <c r="C57" i="2"/>
  <c r="E56" i="2"/>
  <c r="C56" i="2"/>
  <c r="C54" i="2"/>
  <c r="F54" i="2" s="1"/>
  <c r="G54" i="2" s="1"/>
  <c r="B48" i="2"/>
  <c r="E47" i="2"/>
  <c r="E46" i="2"/>
  <c r="E45" i="2"/>
  <c r="C42" i="2"/>
  <c r="F42" i="2" s="1"/>
  <c r="G42" i="2" s="1"/>
  <c r="F20" i="2" l="1"/>
  <c r="G20" i="2" s="1"/>
  <c r="F21" i="2"/>
  <c r="G21" i="2" s="1"/>
  <c r="F23" i="2"/>
  <c r="G23" i="2" s="1"/>
  <c r="F19" i="2"/>
  <c r="E19" i="2" s="1"/>
  <c r="F22" i="2"/>
  <c r="G22" i="2" s="1"/>
  <c r="F68" i="2"/>
  <c r="G68" i="2" s="1"/>
  <c r="F59" i="2"/>
  <c r="G59" i="2" s="1"/>
  <c r="F94" i="2"/>
  <c r="G94" i="2" s="1"/>
  <c r="F80" i="2"/>
  <c r="F82" i="2"/>
  <c r="G82" i="2" s="1"/>
  <c r="F44" i="2"/>
  <c r="G44" i="2" s="1"/>
  <c r="F91" i="2"/>
  <c r="E91" i="2" s="1"/>
  <c r="G80" i="2"/>
  <c r="F90" i="2"/>
  <c r="G90" i="2" s="1"/>
  <c r="F47" i="2"/>
  <c r="G47" i="2" s="1"/>
  <c r="F55" i="2"/>
  <c r="E55" i="2" s="1"/>
  <c r="F95" i="2"/>
  <c r="G95" i="2" s="1"/>
  <c r="F93" i="2"/>
  <c r="G93" i="2" s="1"/>
  <c r="F92" i="2"/>
  <c r="G92" i="2" s="1"/>
  <c r="F81" i="2"/>
  <c r="G81" i="2" s="1"/>
  <c r="F79" i="2"/>
  <c r="E79" i="2" s="1"/>
  <c r="F83" i="2"/>
  <c r="G83" i="2" s="1"/>
  <c r="F70" i="2"/>
  <c r="G70" i="2" s="1"/>
  <c r="F69" i="2"/>
  <c r="G69" i="2" s="1"/>
  <c r="F67" i="2"/>
  <c r="E67" i="2" s="1"/>
  <c r="F71" i="2"/>
  <c r="G71" i="2" s="1"/>
  <c r="F57" i="2"/>
  <c r="G57" i="2" s="1"/>
  <c r="F56" i="2"/>
  <c r="G56" i="2" s="1"/>
  <c r="F58" i="2"/>
  <c r="G58" i="2" s="1"/>
  <c r="F43" i="2"/>
  <c r="E43" i="2" s="1"/>
  <c r="F46" i="2"/>
  <c r="G46" i="2" s="1"/>
  <c r="F45" i="2"/>
  <c r="G45" i="2"/>
  <c r="E33" i="2"/>
  <c r="C33" i="2"/>
  <c r="C32" i="2"/>
  <c r="C34" i="2"/>
  <c r="I91" i="2" l="1"/>
  <c r="E96" i="2"/>
  <c r="E60" i="2"/>
  <c r="I55" i="2" s="1"/>
  <c r="E24" i="2"/>
  <c r="G19" i="2"/>
  <c r="D19" i="2"/>
  <c r="H18" i="2"/>
  <c r="H54" i="2"/>
  <c r="D55" i="2"/>
  <c r="H60" i="2" s="1"/>
  <c r="G55" i="2"/>
  <c r="G91" i="2"/>
  <c r="H90" i="2"/>
  <c r="D91" i="2"/>
  <c r="D96" i="2" s="1"/>
  <c r="G79" i="2"/>
  <c r="E84" i="2"/>
  <c r="H78" i="2"/>
  <c r="G67" i="2"/>
  <c r="E72" i="2"/>
  <c r="H66" i="2"/>
  <c r="D67" i="2"/>
  <c r="G43" i="2"/>
  <c r="H42" i="2"/>
  <c r="E48" i="2"/>
  <c r="C6" i="2" s="1"/>
  <c r="D43" i="2"/>
  <c r="D48" i="2" s="1"/>
  <c r="F33" i="2"/>
  <c r="G33" i="2" s="1"/>
  <c r="F34" i="2"/>
  <c r="G34" i="2" s="1"/>
  <c r="F96" i="2" l="1"/>
  <c r="G96" i="2" s="1"/>
  <c r="H92" i="2" s="1"/>
  <c r="I92" i="2"/>
  <c r="I90" i="2"/>
  <c r="I93" i="2"/>
  <c r="I94" i="2"/>
  <c r="I95" i="2"/>
  <c r="I96" i="2"/>
  <c r="I80" i="2"/>
  <c r="I81" i="2"/>
  <c r="I84" i="2"/>
  <c r="I78" i="2"/>
  <c r="I82" i="2"/>
  <c r="I83" i="2"/>
  <c r="F7" i="2"/>
  <c r="I79" i="2"/>
  <c r="I59" i="2"/>
  <c r="I54" i="2"/>
  <c r="I57" i="2"/>
  <c r="I58" i="2"/>
  <c r="I60" i="2"/>
  <c r="I56" i="2"/>
  <c r="D6" i="2"/>
  <c r="D7" i="2"/>
  <c r="G6" i="2"/>
  <c r="E10" i="2"/>
  <c r="E9" i="2"/>
  <c r="E5" i="2"/>
  <c r="E8" i="2"/>
  <c r="F5" i="2"/>
  <c r="F8" i="2"/>
  <c r="F9" i="2"/>
  <c r="F10" i="2"/>
  <c r="D8" i="2"/>
  <c r="D5" i="2"/>
  <c r="D9" i="2"/>
  <c r="D10" i="2"/>
  <c r="G5" i="2"/>
  <c r="G7" i="2"/>
  <c r="G8" i="2"/>
  <c r="G9" i="2"/>
  <c r="G10" i="2"/>
  <c r="C9" i="2"/>
  <c r="C5" i="2"/>
  <c r="C10" i="2"/>
  <c r="C8" i="2"/>
  <c r="F6" i="2"/>
  <c r="F60" i="2"/>
  <c r="G60" i="2" s="1"/>
  <c r="H56" i="2" s="1"/>
  <c r="E6" i="2"/>
  <c r="E11" i="2" s="1"/>
  <c r="D24" i="2"/>
  <c r="H24" i="2"/>
  <c r="F24" i="2"/>
  <c r="G24" i="2" s="1"/>
  <c r="H20" i="2" s="1"/>
  <c r="H96" i="2"/>
  <c r="D60" i="2"/>
  <c r="H84" i="2"/>
  <c r="D84" i="2"/>
  <c r="F84" i="2"/>
  <c r="G84" i="2" s="1"/>
  <c r="H80" i="2" s="1"/>
  <c r="F72" i="2"/>
  <c r="G72" i="2" s="1"/>
  <c r="H68" i="2" s="1"/>
  <c r="H72" i="2"/>
  <c r="D72" i="2"/>
  <c r="F48" i="2"/>
  <c r="G48" i="2" s="1"/>
  <c r="H44" i="2" s="1"/>
  <c r="H48" i="2"/>
  <c r="G11" i="2" l="1"/>
  <c r="F11" i="2"/>
  <c r="C30" i="2"/>
  <c r="B36" i="2"/>
  <c r="E35" i="2"/>
  <c r="C35" i="2"/>
  <c r="E32" i="2"/>
  <c r="F31" i="2" l="1"/>
  <c r="F30" i="2"/>
  <c r="G30" i="2" s="1"/>
  <c r="F32" i="2"/>
  <c r="G32" i="2" s="1"/>
  <c r="F35" i="2"/>
  <c r="G35" i="2" s="1"/>
  <c r="C11" i="2" l="1"/>
  <c r="E31" i="2"/>
  <c r="H30" i="2" l="1"/>
  <c r="E36" i="2"/>
  <c r="D31" i="2"/>
  <c r="H36" i="2" s="1"/>
  <c r="D11" i="2"/>
  <c r="G31" i="2"/>
  <c r="B5" i="2" l="1"/>
  <c r="J20" i="2"/>
  <c r="J18" i="2"/>
  <c r="J21" i="2"/>
  <c r="J22" i="2"/>
  <c r="J23" i="2"/>
  <c r="B9" i="2"/>
  <c r="J19" i="2"/>
  <c r="B8" i="2"/>
  <c r="J24" i="2"/>
  <c r="B10" i="2"/>
  <c r="B6" i="2"/>
  <c r="I34" i="2"/>
  <c r="I36" i="2"/>
  <c r="I33" i="2"/>
  <c r="I35" i="2"/>
  <c r="J35" i="2" s="1"/>
  <c r="I32" i="2"/>
  <c r="J32" i="2" s="1"/>
  <c r="I31" i="2"/>
  <c r="J31" i="2" s="1"/>
  <c r="I30" i="2"/>
  <c r="J30" i="2" s="1"/>
  <c r="D36" i="2"/>
  <c r="F36" i="2"/>
  <c r="G36" i="2" s="1"/>
  <c r="H32" i="2" s="1"/>
  <c r="P18" i="2" l="1"/>
  <c r="O23" i="2"/>
  <c r="P23" i="2"/>
  <c r="O21" i="2"/>
  <c r="P21" i="2"/>
  <c r="O20" i="2"/>
  <c r="P20" i="2"/>
  <c r="O24" i="2"/>
  <c r="J25" i="2"/>
  <c r="P24" i="2"/>
  <c r="O19" i="2"/>
  <c r="P19" i="2"/>
  <c r="O22" i="2"/>
  <c r="P22" i="2"/>
  <c r="B11" i="2"/>
  <c r="J47" i="2"/>
  <c r="J79" i="2"/>
  <c r="J34" i="2"/>
  <c r="J92" i="2"/>
  <c r="J96" i="2"/>
  <c r="J70" i="2"/>
  <c r="J69" i="2"/>
  <c r="J55" i="2"/>
  <c r="J72" i="2"/>
  <c r="J73" i="2" s="1"/>
  <c r="J57" i="2"/>
  <c r="J91" i="2"/>
  <c r="J58" i="2"/>
  <c r="J60" i="2"/>
  <c r="J61" i="2" s="1"/>
  <c r="J54" i="2"/>
  <c r="J59" i="2"/>
  <c r="J83" i="2"/>
  <c r="J95" i="2"/>
  <c r="J71" i="2"/>
  <c r="J66" i="2"/>
  <c r="J33" i="2"/>
  <c r="J42" i="2"/>
  <c r="J48" i="2"/>
  <c r="J94" i="2"/>
  <c r="J46" i="2"/>
  <c r="J90" i="2"/>
  <c r="J68" i="2"/>
  <c r="J67" i="2"/>
  <c r="J43" i="2"/>
  <c r="J81" i="2"/>
  <c r="J78" i="2"/>
  <c r="J82" i="2"/>
  <c r="J56" i="2"/>
  <c r="J45" i="2"/>
  <c r="J84" i="2"/>
  <c r="J44" i="2"/>
  <c r="J93" i="2"/>
  <c r="J80" i="2"/>
  <c r="J36" i="2"/>
  <c r="O43" i="2" l="1"/>
  <c r="P43" i="2"/>
  <c r="P54" i="2"/>
  <c r="O54" i="2"/>
  <c r="O47" i="2"/>
  <c r="P47" i="2"/>
  <c r="O59" i="2"/>
  <c r="P59" i="2"/>
  <c r="Q59" i="2" s="1"/>
  <c r="O46" i="2"/>
  <c r="P46" i="2"/>
  <c r="P58" i="2"/>
  <c r="Q58" i="2" s="1"/>
  <c r="O58" i="2"/>
  <c r="O44" i="2"/>
  <c r="P44" i="2"/>
  <c r="P48" i="2"/>
  <c r="J49" i="2"/>
  <c r="O48" i="2"/>
  <c r="O57" i="2"/>
  <c r="P57" i="2"/>
  <c r="Q57" i="2" s="1"/>
  <c r="O45" i="2"/>
  <c r="P45" i="2"/>
  <c r="P42" i="2"/>
  <c r="O42" i="2"/>
  <c r="O25" i="2"/>
  <c r="P25" i="2"/>
  <c r="Q55" i="2"/>
  <c r="O55" i="2"/>
  <c r="P56" i="2"/>
  <c r="O56" i="2"/>
  <c r="P60" i="2"/>
  <c r="Q60" i="2" s="1"/>
  <c r="O60" i="2"/>
  <c r="O49" i="2" l="1"/>
  <c r="P49" i="2"/>
  <c r="P61" i="2"/>
  <c r="Q61" i="2" s="1"/>
  <c r="O61" i="2"/>
</calcChain>
</file>

<file path=xl/sharedStrings.xml><?xml version="1.0" encoding="utf-8"?>
<sst xmlns="http://schemas.openxmlformats.org/spreadsheetml/2006/main" count="231" uniqueCount="43">
  <si>
    <t>lbm/sack</t>
  </si>
  <si>
    <t xml:space="preserve">Density (g/cc) </t>
  </si>
  <si>
    <t>Density (ppg)</t>
  </si>
  <si>
    <t xml:space="preserve">mix pro </t>
  </si>
  <si>
    <t>mass(lbm)</t>
  </si>
  <si>
    <t>Water/Cement Ratio</t>
  </si>
  <si>
    <t xml:space="preserve">Class H </t>
  </si>
  <si>
    <t xml:space="preserve">Water </t>
  </si>
  <si>
    <t xml:space="preserve">bentonite </t>
  </si>
  <si>
    <t>Water/Solids Ratio</t>
  </si>
  <si>
    <t xml:space="preserve">Mix </t>
  </si>
  <si>
    <t>vol(gal)</t>
  </si>
  <si>
    <t>density (ppg)</t>
  </si>
  <si>
    <t>Class H</t>
  </si>
  <si>
    <t>Water</t>
  </si>
  <si>
    <t>Bentonite</t>
  </si>
  <si>
    <t>Summary of Slurry Designs</t>
  </si>
  <si>
    <t>Calculations:</t>
  </si>
  <si>
    <t>W/C Ratio</t>
  </si>
  <si>
    <t>lbm</t>
    <phoneticPr fontId="3" type="noConversion"/>
  </si>
  <si>
    <t>gram</t>
    <phoneticPr fontId="3" type="noConversion"/>
  </si>
  <si>
    <t xml:space="preserve"> </t>
    <phoneticPr fontId="3" type="noConversion"/>
  </si>
  <si>
    <t>D-Air 5000</t>
  </si>
  <si>
    <t>Dispersent CFR-3 w/o defoamer</t>
  </si>
  <si>
    <t>Material</t>
  </si>
  <si>
    <t>Conversions</t>
  </si>
  <si>
    <t>mL</t>
  </si>
  <si>
    <t>Gallon</t>
  </si>
  <si>
    <t>Lb</t>
  </si>
  <si>
    <t>Standard H Class</t>
  </si>
  <si>
    <t>Double</t>
  </si>
  <si>
    <t>Triple</t>
  </si>
  <si>
    <t>Volume (mL)</t>
  </si>
  <si>
    <t>Olivine</t>
  </si>
  <si>
    <t>0% Olivine</t>
  </si>
  <si>
    <t>20% Olivine</t>
  </si>
  <si>
    <t>5% olivine</t>
  </si>
  <si>
    <t>30% olivine</t>
  </si>
  <si>
    <t>50% Olivine</t>
  </si>
  <si>
    <t>Neat Class H, neat + Olivine(Various Percentage), following API 10B in USC Units</t>
  </si>
  <si>
    <t>Olivine %wt</t>
  </si>
  <si>
    <t>15% Olivine</t>
  </si>
  <si>
    <t>2x Triple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</si>
</sst>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</font>
    <font>
      <sz val="11"/>
      <color rgb="FFFF0000"/>
      <name val="Calibri"/>
      <family val="2"/>
      <charset val="134"/>
      <scheme val="minor"/>
    </font>
    <font>
      <b/>
      <sz val="11"/>
      <color rgb="FFFF0000"/>
      <name val="Calibri"/>
      <family val="3"/>
      <charset val="134"/>
      <scheme val="minor"/>
    </font>
    <font>
      <sz val="11"/>
      <color rgb="FF9C6500"/>
      <name val="Calibri"/>
      <family val="2"/>
      <scheme val="minor"/>
    </font>
    <font>
      <sz val="11"/>
      <color rgb="FF2222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>
      <alignment vertical="center"/>
    </xf>
    <xf numFmtId="0" fontId="10" fillId="6" borderId="0" applyNumberFormat="0" applyBorder="0" applyAlignment="0" applyProtection="0"/>
  </cellStyleXfs>
  <cellXfs count="123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/>
    <xf numFmtId="164" fontId="0" fillId="0" borderId="0" xfId="0" applyNumberFormat="1">
      <alignment vertical="center"/>
    </xf>
    <xf numFmtId="164" fontId="0" fillId="0" borderId="0" xfId="0" applyNumberFormat="1" applyAlignment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quotePrefix="1" applyNumberForma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164" fontId="6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4" xfId="0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quotePrefix="1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164" fontId="0" fillId="0" borderId="1" xfId="0" applyNumberFormat="1" applyBorder="1">
      <alignment vertical="center"/>
    </xf>
    <xf numFmtId="164" fontId="9" fillId="5" borderId="1" xfId="0" applyNumberFormat="1" applyFont="1" applyFill="1" applyBorder="1">
      <alignment vertical="center"/>
    </xf>
    <xf numFmtId="164" fontId="8" fillId="5" borderId="1" xfId="0" applyNumberFormat="1" applyFont="1" applyFill="1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2" fillId="0" borderId="1" xfId="0" applyFon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164" fontId="0" fillId="0" borderId="15" xfId="0" applyNumberFormat="1" applyBorder="1" applyAlignment="1">
      <alignment horizontal="center"/>
    </xf>
    <xf numFmtId="164" fontId="6" fillId="4" borderId="15" xfId="0" applyNumberFormat="1" applyFont="1" applyFill="1" applyBorder="1" applyAlignment="1">
      <alignment horizontal="center"/>
    </xf>
    <xf numFmtId="164" fontId="0" fillId="0" borderId="15" xfId="0" applyNumberFormat="1" applyBorder="1">
      <alignment vertical="center"/>
    </xf>
    <xf numFmtId="164" fontId="9" fillId="5" borderId="15" xfId="0" applyNumberFormat="1" applyFont="1" applyFill="1" applyBorder="1">
      <alignment vertical="center"/>
    </xf>
    <xf numFmtId="0" fontId="0" fillId="0" borderId="28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164" fontId="0" fillId="0" borderId="28" xfId="0" applyNumberFormat="1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/>
    </xf>
    <xf numFmtId="0" fontId="0" fillId="0" borderId="28" xfId="0" applyBorder="1">
      <alignment vertical="center"/>
    </xf>
    <xf numFmtId="0" fontId="8" fillId="5" borderId="28" xfId="0" applyFont="1" applyFill="1" applyBorder="1">
      <alignment vertical="center"/>
    </xf>
    <xf numFmtId="164" fontId="9" fillId="5" borderId="13" xfId="0" applyNumberFormat="1" applyFont="1" applyFill="1" applyBorder="1">
      <alignment vertical="center"/>
    </xf>
    <xf numFmtId="164" fontId="9" fillId="5" borderId="16" xfId="0" applyNumberFormat="1" applyFont="1" applyFill="1" applyBorder="1">
      <alignment vertical="center"/>
    </xf>
    <xf numFmtId="0" fontId="4" fillId="0" borderId="2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64" fontId="0" fillId="0" borderId="0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64" fontId="0" fillId="0" borderId="4" xfId="0" applyNumberFormat="1" applyBorder="1">
      <alignment vertical="center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35" xfId="0" quotePrefix="1" applyNumberFormat="1" applyBorder="1" applyAlignment="1">
      <alignment horizontal="center" vertical="center"/>
    </xf>
    <xf numFmtId="0" fontId="0" fillId="3" borderId="35" xfId="0" applyFill="1" applyBorder="1" applyAlignment="1">
      <alignment horizontal="center"/>
    </xf>
    <xf numFmtId="164" fontId="0" fillId="0" borderId="35" xfId="0" applyNumberFormat="1" applyBorder="1" applyAlignment="1">
      <alignment horizontal="center" vertical="center"/>
    </xf>
    <xf numFmtId="164" fontId="0" fillId="4" borderId="35" xfId="0" applyNumberFormat="1" applyFill="1" applyBorder="1" applyAlignment="1">
      <alignment horizontal="center" vertical="center"/>
    </xf>
    <xf numFmtId="0" fontId="0" fillId="0" borderId="35" xfId="0" applyBorder="1" applyAlignment="1">
      <alignment horizontal="center"/>
    </xf>
    <xf numFmtId="164" fontId="6" fillId="4" borderId="35" xfId="0" applyNumberFormat="1" applyFont="1" applyFill="1" applyBorder="1" applyAlignment="1">
      <alignment horizontal="center"/>
    </xf>
    <xf numFmtId="164" fontId="8" fillId="5" borderId="35" xfId="0" applyNumberFormat="1" applyFont="1" applyFill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164" fontId="9" fillId="5" borderId="14" xfId="0" applyNumberFormat="1" applyFont="1" applyFill="1" applyBorder="1">
      <alignment vertical="center"/>
    </xf>
    <xf numFmtId="0" fontId="10" fillId="6" borderId="43" xfId="1" applyBorder="1" applyAlignment="1">
      <alignment horizontal="center" vertical="center"/>
    </xf>
    <xf numFmtId="0" fontId="10" fillId="6" borderId="1" xfId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164" fontId="0" fillId="0" borderId="17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164" fontId="4" fillId="0" borderId="17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96"/>
  <sheetViews>
    <sheetView tabSelected="1" topLeftCell="A43" workbookViewId="0">
      <selection activeCell="P87" sqref="P87"/>
    </sheetView>
  </sheetViews>
  <sheetFormatPr defaultRowHeight="15"/>
  <cols>
    <col min="1" max="1" width="49.42578125" bestFit="1" customWidth="1"/>
    <col min="2" max="2" width="23.140625" customWidth="1"/>
    <col min="3" max="3" width="12.85546875" bestFit="1" customWidth="1"/>
    <col min="4" max="5" width="12" bestFit="1" customWidth="1"/>
    <col min="6" max="6" width="12" style="6" bestFit="1" customWidth="1"/>
    <col min="7" max="7" width="13.140625" bestFit="1" customWidth="1"/>
    <col min="8" max="8" width="20.42578125" bestFit="1" customWidth="1"/>
    <col min="9" max="9" width="12.7109375" bestFit="1" customWidth="1"/>
    <col min="10" max="10" width="15.42578125" customWidth="1"/>
    <col min="11" max="14" width="9.140625" customWidth="1"/>
    <col min="15" max="15" width="12" bestFit="1" customWidth="1"/>
    <col min="16" max="16" width="11.5703125" bestFit="1" customWidth="1"/>
  </cols>
  <sheetData>
    <row r="1" spans="1:23" ht="44.25" customHeight="1" thickBot="1">
      <c r="A1" s="98" t="s">
        <v>39</v>
      </c>
      <c r="B1" s="99"/>
      <c r="C1" s="100"/>
    </row>
    <row r="2" spans="1:23">
      <c r="K2" s="106" t="s">
        <v>25</v>
      </c>
      <c r="L2" s="107"/>
      <c r="M2" s="107"/>
      <c r="N2" s="108"/>
    </row>
    <row r="3" spans="1:23">
      <c r="A3" s="101" t="s">
        <v>16</v>
      </c>
      <c r="B3" s="101"/>
      <c r="C3" s="101"/>
      <c r="D3" s="101"/>
      <c r="E3" s="102"/>
      <c r="F3" s="69"/>
      <c r="G3" s="29"/>
      <c r="K3" s="40" t="s">
        <v>26</v>
      </c>
      <c r="L3" s="39">
        <v>400</v>
      </c>
      <c r="M3" s="38" t="s">
        <v>27</v>
      </c>
      <c r="N3" s="41">
        <f>L3*0.000264172</f>
        <v>0.10566880000000001</v>
      </c>
    </row>
    <row r="4" spans="1:23" ht="15.75" thickBot="1">
      <c r="A4" s="4" t="s">
        <v>40</v>
      </c>
      <c r="B4" s="65">
        <v>0</v>
      </c>
      <c r="C4" s="66">
        <v>0.05</v>
      </c>
      <c r="D4" s="66">
        <v>0.1</v>
      </c>
      <c r="E4" s="66">
        <v>0.2</v>
      </c>
      <c r="F4" s="67">
        <v>0.3</v>
      </c>
      <c r="G4" s="68">
        <v>0.5</v>
      </c>
      <c r="K4" s="42" t="s">
        <v>28</v>
      </c>
      <c r="L4" s="43">
        <v>1</v>
      </c>
      <c r="M4" s="44"/>
      <c r="N4" s="45">
        <f>L4*453.592</f>
        <v>453.59199999999998</v>
      </c>
    </row>
    <row r="5" spans="1:23">
      <c r="A5" s="26" t="s">
        <v>13</v>
      </c>
      <c r="B5" s="70">
        <f t="shared" ref="B5:B10" si="0">E30/$E$36</f>
        <v>0.7096198008970569</v>
      </c>
      <c r="C5" s="71">
        <f t="shared" ref="C5:C10" si="1">E42/$E$48</f>
        <v>0.67589190182565551</v>
      </c>
      <c r="D5" s="71">
        <f t="shared" ref="D5:D10" si="2">E54/$E$60</f>
        <v>0.61721958248859188</v>
      </c>
      <c r="E5" s="71">
        <f t="shared" ref="E5:E10" si="3">E66/$E$72</f>
        <v>0.59154440985852608</v>
      </c>
      <c r="F5" s="71">
        <f t="shared" ref="F5:F10" si="4">E78/$E$84</f>
        <v>0.54611010534946569</v>
      </c>
      <c r="G5" s="72">
        <f t="shared" ref="G5:G10" si="5">E90/$E$96</f>
        <v>0.47339129097875771</v>
      </c>
      <c r="J5" s="31"/>
      <c r="K5" s="31"/>
      <c r="L5" s="31"/>
    </row>
    <row r="6" spans="1:23">
      <c r="A6" s="27" t="s">
        <v>14</v>
      </c>
      <c r="B6" s="21">
        <f t="shared" si="0"/>
        <v>0.27228489418006796</v>
      </c>
      <c r="C6" s="20">
        <f t="shared" si="1"/>
        <v>0.2730782595865075</v>
      </c>
      <c r="D6" s="20">
        <f t="shared" si="2"/>
        <v>0.27445838078466017</v>
      </c>
      <c r="E6" s="20">
        <f t="shared" si="3"/>
        <v>0.27506232571837608</v>
      </c>
      <c r="F6" s="20">
        <f t="shared" si="4"/>
        <v>0.27613105535928306</v>
      </c>
      <c r="G6" s="22">
        <f t="shared" si="5"/>
        <v>0.27784158561190503</v>
      </c>
    </row>
    <row r="7" spans="1:23">
      <c r="A7" s="27" t="s">
        <v>40</v>
      </c>
      <c r="B7" s="21">
        <f>E32/$E$36</f>
        <v>0</v>
      </c>
      <c r="C7" s="20">
        <f>E44/$E$48</f>
        <v>3.3794595091282777E-2</v>
      </c>
      <c r="D7" s="20">
        <f>E56/$E$60</f>
        <v>9.2582937373288779E-2</v>
      </c>
      <c r="E7" s="20">
        <f>E68/$E$72</f>
        <v>0.11830888197170521</v>
      </c>
      <c r="F7" s="20">
        <f>E80/$E$84</f>
        <v>0.16383303160483972</v>
      </c>
      <c r="G7" s="22">
        <f t="shared" si="5"/>
        <v>0.23669564548937885</v>
      </c>
    </row>
    <row r="8" spans="1:23">
      <c r="A8" s="27" t="s">
        <v>22</v>
      </c>
      <c r="B8" s="21">
        <f t="shared" si="0"/>
        <v>1.7740495022426424E-3</v>
      </c>
      <c r="C8" s="20">
        <f t="shared" si="1"/>
        <v>1.6897297545641389E-3</v>
      </c>
      <c r="D8" s="20">
        <f t="shared" si="2"/>
        <v>1.5430489562214798E-3</v>
      </c>
      <c r="E8" s="20">
        <f t="shared" si="3"/>
        <v>1.4788610246463151E-3</v>
      </c>
      <c r="F8" s="20">
        <f t="shared" si="4"/>
        <v>1.3652752633736645E-3</v>
      </c>
      <c r="G8" s="22">
        <f t="shared" si="5"/>
        <v>1.1834782274468944E-3</v>
      </c>
    </row>
    <row r="9" spans="1:23">
      <c r="A9" s="27" t="s">
        <v>23</v>
      </c>
      <c r="B9" s="21">
        <f t="shared" si="0"/>
        <v>2.1288594026911711E-3</v>
      </c>
      <c r="C9" s="20">
        <f t="shared" si="1"/>
        <v>2.0276757054769668E-3</v>
      </c>
      <c r="D9" s="20">
        <f t="shared" si="2"/>
        <v>1.8516587474657759E-3</v>
      </c>
      <c r="E9" s="20">
        <f t="shared" si="3"/>
        <v>1.7746332295755782E-3</v>
      </c>
      <c r="F9" s="20">
        <f t="shared" si="4"/>
        <v>1.6383303160483974E-3</v>
      </c>
      <c r="G9" s="22">
        <f t="shared" si="5"/>
        <v>1.4201738729362732E-3</v>
      </c>
    </row>
    <row r="10" spans="1:23">
      <c r="A10" s="27" t="s">
        <v>15</v>
      </c>
      <c r="B10" s="21">
        <f t="shared" si="0"/>
        <v>1.4192396017941139E-2</v>
      </c>
      <c r="C10" s="20">
        <f t="shared" si="1"/>
        <v>1.3517838036513111E-2</v>
      </c>
      <c r="D10" s="20">
        <f t="shared" si="2"/>
        <v>1.2344391649771838E-2</v>
      </c>
      <c r="E10" s="20">
        <f t="shared" si="3"/>
        <v>1.1830888197170521E-2</v>
      </c>
      <c r="F10" s="20">
        <f t="shared" si="4"/>
        <v>1.0922202106989316E-2</v>
      </c>
      <c r="G10" s="22">
        <f t="shared" si="5"/>
        <v>9.4678258195751552E-3</v>
      </c>
    </row>
    <row r="11" spans="1:23">
      <c r="A11" s="28" t="s">
        <v>18</v>
      </c>
      <c r="B11" s="23">
        <f t="shared" ref="B11:G11" si="6">B6/B5</f>
        <v>0.38370532197081092</v>
      </c>
      <c r="C11" s="24">
        <f t="shared" si="6"/>
        <v>0.40402652975852238</v>
      </c>
      <c r="D11" s="24">
        <f t="shared" si="6"/>
        <v>0.44466894533394524</v>
      </c>
      <c r="E11" s="24">
        <f t="shared" si="6"/>
        <v>0.4649901531216567</v>
      </c>
      <c r="F11" s="24">
        <f t="shared" si="6"/>
        <v>0.50563256869707951</v>
      </c>
      <c r="G11" s="25">
        <f t="shared" si="6"/>
        <v>0.58691739984792513</v>
      </c>
    </row>
    <row r="14" spans="1:23" ht="18.75">
      <c r="A14" s="98" t="s">
        <v>17</v>
      </c>
      <c r="B14" s="99"/>
      <c r="C14" s="100"/>
      <c r="F14"/>
    </row>
    <row r="15" spans="1:23">
      <c r="F15" s="7"/>
      <c r="G15" s="1"/>
      <c r="H15" s="1"/>
    </row>
    <row r="16" spans="1:23" ht="15.75" thickBot="1">
      <c r="A16" t="s">
        <v>29</v>
      </c>
      <c r="F16" s="7"/>
      <c r="G16" s="1"/>
      <c r="H16" s="1"/>
      <c r="I16" s="80"/>
      <c r="J16" s="80"/>
      <c r="K16" s="33"/>
      <c r="M16" s="20"/>
      <c r="O16" s="20"/>
      <c r="P16" s="34"/>
      <c r="R16" s="64"/>
      <c r="T16" s="80"/>
      <c r="U16" s="80"/>
      <c r="V16" s="80"/>
      <c r="W16" s="80"/>
    </row>
    <row r="17" spans="1:23" ht="16.5" thickBot="1">
      <c r="A17" s="81" t="s">
        <v>24</v>
      </c>
      <c r="B17" s="53" t="s">
        <v>1</v>
      </c>
      <c r="C17" s="53" t="s">
        <v>2</v>
      </c>
      <c r="D17" s="53" t="s">
        <v>3</v>
      </c>
      <c r="E17" s="54" t="s">
        <v>4</v>
      </c>
      <c r="F17" s="55" t="s">
        <v>11</v>
      </c>
      <c r="G17" s="56" t="s">
        <v>12</v>
      </c>
      <c r="H17" s="57" t="s">
        <v>5</v>
      </c>
      <c r="I17" s="58" t="s">
        <v>19</v>
      </c>
      <c r="J17" s="59" t="s">
        <v>20</v>
      </c>
      <c r="K17" s="103" t="s">
        <v>24</v>
      </c>
      <c r="L17" s="104"/>
      <c r="M17" s="104"/>
      <c r="N17" s="105"/>
      <c r="O17" s="93" t="s">
        <v>30</v>
      </c>
      <c r="P17" s="94" t="s">
        <v>31</v>
      </c>
      <c r="R17" s="31"/>
      <c r="T17" s="80"/>
      <c r="U17" s="80"/>
      <c r="V17" s="80"/>
      <c r="W17" s="80"/>
    </row>
    <row r="18" spans="1:23" ht="15.75">
      <c r="A18" s="82" t="s">
        <v>6</v>
      </c>
      <c r="B18" s="28">
        <v>3.14</v>
      </c>
      <c r="C18" s="47">
        <f>B18*8.345404452</f>
        <v>26.204569979280002</v>
      </c>
      <c r="D18" s="28">
        <v>1</v>
      </c>
      <c r="E18" s="48">
        <v>94</v>
      </c>
      <c r="F18" s="47">
        <f>E18/C18</f>
        <v>3.5871605629982084</v>
      </c>
      <c r="G18" s="49">
        <f t="shared" ref="G18:G24" si="7">E18/F18</f>
        <v>26.204569979280002</v>
      </c>
      <c r="H18" s="50">
        <f>E19/E18</f>
        <v>0.38370532197081092</v>
      </c>
      <c r="I18" s="51">
        <f>E18/$E$24*$N$3*$C$24</f>
        <v>1.2297486341993071</v>
      </c>
      <c r="J18" s="52">
        <f t="shared" ref="J18:J24" si="8">I18*453.592</f>
        <v>557.80414248373211</v>
      </c>
      <c r="K18" s="120" t="s">
        <v>6</v>
      </c>
      <c r="L18" s="121"/>
      <c r="M18" s="121"/>
      <c r="N18" s="122"/>
      <c r="O18" s="91">
        <f>2*J18</f>
        <v>1115.6082849674642</v>
      </c>
      <c r="P18" s="91">
        <f t="shared" ref="P18:P24" si="9">J18*3</f>
        <v>1673.4124274511964</v>
      </c>
      <c r="R18" s="92"/>
      <c r="T18" s="80"/>
      <c r="U18" s="80"/>
      <c r="V18" s="80"/>
      <c r="W18" s="80"/>
    </row>
    <row r="19" spans="1:23" ht="15.75">
      <c r="A19" s="82" t="s">
        <v>7</v>
      </c>
      <c r="B19" s="4">
        <v>1</v>
      </c>
      <c r="C19" s="4">
        <v>8.3249999999999993</v>
      </c>
      <c r="D19" s="11">
        <f>E19/E18</f>
        <v>0.38370532197081092</v>
      </c>
      <c r="E19" s="15">
        <f>F19*C19</f>
        <v>36.068300265256227</v>
      </c>
      <c r="F19" s="9">
        <f>(94*(1-C24/C18)+94*((D20*(1-C24/C20)+D21*(1-C24/C21)+D22*(1-C24/C22)+(D23*(1-C24/C23)))))/(C24-C19)</f>
        <v>4.3325285603911388</v>
      </c>
      <c r="G19" s="2">
        <f t="shared" si="7"/>
        <v>8.3249999999999993</v>
      </c>
      <c r="H19" s="16" t="s">
        <v>2</v>
      </c>
      <c r="I19" s="51">
        <f t="shared" ref="I19:I24" si="10">E19/$E$24*$N$3*$C$24</f>
        <v>0.47186109562861017</v>
      </c>
      <c r="J19" s="36">
        <f t="shared" si="8"/>
        <v>214.03241808837254</v>
      </c>
      <c r="K19" s="112" t="s">
        <v>7</v>
      </c>
      <c r="L19" s="110"/>
      <c r="M19" s="110"/>
      <c r="N19" s="111"/>
      <c r="O19" s="91">
        <f t="shared" ref="O19:O24" si="11">2*J19</f>
        <v>428.06483617674508</v>
      </c>
      <c r="P19" s="91">
        <f t="shared" si="9"/>
        <v>642.09725426511761</v>
      </c>
      <c r="R19" s="92"/>
      <c r="T19" s="80"/>
      <c r="U19" s="80"/>
      <c r="V19" s="80"/>
      <c r="W19" s="80"/>
    </row>
    <row r="20" spans="1:23" ht="15.75">
      <c r="A20" s="87" t="s">
        <v>33</v>
      </c>
      <c r="B20" s="88">
        <v>3.25</v>
      </c>
      <c r="C20" s="4">
        <f>B20*8.33</f>
        <v>27.072500000000002</v>
      </c>
      <c r="D20" s="4">
        <v>0</v>
      </c>
      <c r="E20" s="14">
        <f>E18*D20</f>
        <v>0</v>
      </c>
      <c r="F20" s="9">
        <f>E20/C20</f>
        <v>0</v>
      </c>
      <c r="G20" s="2" t="e">
        <f t="shared" si="7"/>
        <v>#DIV/0!</v>
      </c>
      <c r="H20" s="18">
        <f>G24</f>
        <v>16.399999999999999</v>
      </c>
      <c r="I20" s="51">
        <f t="shared" si="10"/>
        <v>0</v>
      </c>
      <c r="J20" s="36">
        <f t="shared" si="8"/>
        <v>0</v>
      </c>
      <c r="K20" s="109" t="s">
        <v>33</v>
      </c>
      <c r="L20" s="110"/>
      <c r="M20" s="110"/>
      <c r="N20" s="111"/>
      <c r="O20" s="91">
        <f t="shared" si="11"/>
        <v>0</v>
      </c>
      <c r="P20" s="91">
        <f t="shared" si="9"/>
        <v>0</v>
      </c>
      <c r="R20" s="92"/>
      <c r="T20" s="80"/>
      <c r="U20" s="80"/>
      <c r="V20" s="80"/>
      <c r="W20" s="80"/>
    </row>
    <row r="21" spans="1:23" ht="15.75">
      <c r="A21" s="82" t="s">
        <v>22</v>
      </c>
      <c r="B21" s="9">
        <v>2.2599999999999998</v>
      </c>
      <c r="C21" s="4">
        <f>B21*C19</f>
        <v>18.814499999999995</v>
      </c>
      <c r="D21" s="85">
        <v>2.5000000000000001E-3</v>
      </c>
      <c r="E21" s="14">
        <f>D21*E18</f>
        <v>0.23500000000000001</v>
      </c>
      <c r="F21" s="9">
        <f>E21/C21</f>
        <v>1.2490366472667361E-2</v>
      </c>
      <c r="G21" s="12">
        <f t="shared" si="7"/>
        <v>18.814499999999995</v>
      </c>
      <c r="H21" s="18"/>
      <c r="I21" s="51">
        <f t="shared" si="10"/>
        <v>3.0743715854982681E-3</v>
      </c>
      <c r="J21" s="36">
        <f t="shared" si="8"/>
        <v>1.3945103562093304</v>
      </c>
      <c r="K21" s="112" t="s">
        <v>22</v>
      </c>
      <c r="L21" s="110"/>
      <c r="M21" s="110"/>
      <c r="N21" s="111"/>
      <c r="O21" s="91">
        <f t="shared" si="11"/>
        <v>2.7890207124186608</v>
      </c>
      <c r="P21" s="91">
        <f t="shared" si="9"/>
        <v>4.1835310686279907</v>
      </c>
      <c r="R21" s="92"/>
      <c r="T21" s="80"/>
      <c r="U21" s="80"/>
      <c r="V21" s="80"/>
      <c r="W21" s="80"/>
    </row>
    <row r="22" spans="1:23" ht="15.75">
      <c r="A22" s="82" t="s">
        <v>23</v>
      </c>
      <c r="B22" s="9">
        <v>0.60870000000000002</v>
      </c>
      <c r="C22" s="4">
        <f>B22*C19</f>
        <v>5.0674275</v>
      </c>
      <c r="D22" s="4">
        <v>3.0000000000000001E-3</v>
      </c>
      <c r="E22" s="14">
        <f>D22*E18</f>
        <v>0.28200000000000003</v>
      </c>
      <c r="F22" s="9">
        <f>E22/C22</f>
        <v>5.5649538153234562E-2</v>
      </c>
      <c r="G22" s="2">
        <f t="shared" si="7"/>
        <v>5.0674275</v>
      </c>
      <c r="H22" s="18"/>
      <c r="I22" s="51">
        <f t="shared" si="10"/>
        <v>3.6892459025979225E-3</v>
      </c>
      <c r="J22" s="36">
        <f t="shared" si="8"/>
        <v>1.6734124274511968</v>
      </c>
      <c r="K22" s="112" t="s">
        <v>23</v>
      </c>
      <c r="L22" s="110"/>
      <c r="M22" s="110"/>
      <c r="N22" s="111"/>
      <c r="O22" s="91">
        <f t="shared" si="11"/>
        <v>3.3468248549023936</v>
      </c>
      <c r="P22" s="91">
        <f t="shared" si="9"/>
        <v>5.0202372823535901</v>
      </c>
      <c r="R22" s="92"/>
      <c r="T22" s="80"/>
      <c r="U22" s="80"/>
      <c r="V22" s="80"/>
      <c r="W22" s="80"/>
    </row>
    <row r="23" spans="1:23" ht="15.75">
      <c r="A23" s="82" t="s">
        <v>8</v>
      </c>
      <c r="B23" s="4">
        <v>2.5219999999999998</v>
      </c>
      <c r="C23" s="9">
        <f>B23*8.345404452</f>
        <v>21.047110027944001</v>
      </c>
      <c r="D23" s="4">
        <v>0.02</v>
      </c>
      <c r="E23" s="14">
        <f>E18*D23</f>
        <v>1.8800000000000001</v>
      </c>
      <c r="F23" s="9">
        <f>E23/C23</f>
        <v>8.932342718330194E-2</v>
      </c>
      <c r="G23" s="12">
        <f t="shared" si="7"/>
        <v>21.047110027944001</v>
      </c>
      <c r="H23" s="16" t="s">
        <v>9</v>
      </c>
      <c r="I23" s="51">
        <f t="shared" si="10"/>
        <v>2.4594972683986145E-2</v>
      </c>
      <c r="J23" s="36">
        <f t="shared" si="8"/>
        <v>11.156082849674643</v>
      </c>
      <c r="K23" s="112" t="s">
        <v>8</v>
      </c>
      <c r="L23" s="110"/>
      <c r="M23" s="110"/>
      <c r="N23" s="111"/>
      <c r="O23" s="91">
        <f t="shared" si="11"/>
        <v>22.312165699349286</v>
      </c>
      <c r="P23" s="91">
        <f t="shared" si="9"/>
        <v>33.468248549023926</v>
      </c>
      <c r="R23" s="92"/>
      <c r="T23" s="80"/>
      <c r="U23" s="80"/>
      <c r="V23" s="80"/>
      <c r="W23" s="80"/>
    </row>
    <row r="24" spans="1:23" ht="16.5" thickBot="1">
      <c r="A24" s="83" t="s">
        <v>10</v>
      </c>
      <c r="B24" s="73">
        <f>C24*0.1198246</f>
        <v>1.9651234399999999</v>
      </c>
      <c r="C24" s="74">
        <v>16.399999999999999</v>
      </c>
      <c r="D24" s="75">
        <f>SUM(D18:D23)</f>
        <v>1.4092053219708107</v>
      </c>
      <c r="E24" s="76">
        <f>SUM(E18:E23)</f>
        <v>132.46530026525625</v>
      </c>
      <c r="F24" s="75">
        <f>E24/C24</f>
        <v>8.0771524551985525</v>
      </c>
      <c r="G24" s="77">
        <f t="shared" si="7"/>
        <v>16.399999999999999</v>
      </c>
      <c r="H24" s="78">
        <f>D19/(D18+D20+D21+D22+D23)</f>
        <v>0.37416413649030811</v>
      </c>
      <c r="I24" s="51">
        <f t="shared" si="10"/>
        <v>1.7329683199999999</v>
      </c>
      <c r="J24" s="79">
        <f t="shared" si="8"/>
        <v>786.06056620543995</v>
      </c>
      <c r="K24" s="117" t="s">
        <v>10</v>
      </c>
      <c r="L24" s="118"/>
      <c r="M24" s="118"/>
      <c r="N24" s="119"/>
      <c r="O24" s="91">
        <f t="shared" si="11"/>
        <v>1572.1211324108799</v>
      </c>
      <c r="P24" s="91">
        <f t="shared" si="9"/>
        <v>2358.1816986163199</v>
      </c>
      <c r="R24" s="92"/>
      <c r="T24" s="80"/>
      <c r="U24" s="80"/>
      <c r="V24" s="80"/>
      <c r="W24" s="80"/>
    </row>
    <row r="25" spans="1:23">
      <c r="A25" s="80"/>
      <c r="B25" s="80"/>
      <c r="C25" s="33"/>
      <c r="F25"/>
      <c r="I25" t="s">
        <v>32</v>
      </c>
      <c r="J25" s="84">
        <f>J24/B24</f>
        <v>400.00569440331952</v>
      </c>
      <c r="L25" s="80"/>
      <c r="M25" s="80"/>
      <c r="N25" s="80"/>
      <c r="O25" s="91">
        <f>2*J25</f>
        <v>800.01138880663905</v>
      </c>
      <c r="P25" s="91">
        <f>3*J25</f>
        <v>1200.0170832099586</v>
      </c>
      <c r="R25" s="92"/>
      <c r="T25" s="80"/>
      <c r="U25" s="80"/>
      <c r="V25" s="80"/>
      <c r="W25" s="80"/>
    </row>
    <row r="26" spans="1:23">
      <c r="A26" s="80"/>
      <c r="B26" s="80"/>
      <c r="C26" s="33"/>
      <c r="F26"/>
      <c r="L26" s="80"/>
      <c r="M26" s="80"/>
      <c r="N26" s="80"/>
      <c r="O26" s="80"/>
      <c r="P26" s="34"/>
      <c r="R26" s="64"/>
      <c r="T26" s="80"/>
      <c r="U26" s="80"/>
      <c r="V26" s="80"/>
      <c r="W26" s="80"/>
    </row>
    <row r="27" spans="1:23">
      <c r="A27" s="5" t="s">
        <v>34</v>
      </c>
      <c r="B27" s="1"/>
      <c r="D27" t="s">
        <v>0</v>
      </c>
      <c r="F27" s="8"/>
      <c r="G27" s="3"/>
      <c r="H27" s="1"/>
    </row>
    <row r="28" spans="1:23" ht="15.75" thickBot="1">
      <c r="A28" s="3"/>
      <c r="B28" s="3"/>
      <c r="D28">
        <v>94</v>
      </c>
      <c r="I28" t="s">
        <v>21</v>
      </c>
    </row>
    <row r="29" spans="1:23" ht="16.5" thickBot="1">
      <c r="A29" s="62" t="s">
        <v>24</v>
      </c>
      <c r="B29" s="53" t="s">
        <v>1</v>
      </c>
      <c r="C29" s="53" t="s">
        <v>2</v>
      </c>
      <c r="D29" s="53" t="s">
        <v>3</v>
      </c>
      <c r="E29" s="54" t="s">
        <v>4</v>
      </c>
      <c r="F29" s="55" t="s">
        <v>11</v>
      </c>
      <c r="G29" s="56" t="s">
        <v>12</v>
      </c>
      <c r="H29" s="57" t="s">
        <v>5</v>
      </c>
      <c r="I29" s="58" t="s">
        <v>19</v>
      </c>
      <c r="J29" s="59" t="s">
        <v>20</v>
      </c>
      <c r="K29" s="103" t="s">
        <v>24</v>
      </c>
      <c r="L29" s="104"/>
      <c r="M29" s="104"/>
      <c r="N29" s="105"/>
    </row>
    <row r="30" spans="1:23" ht="15.75">
      <c r="A30" s="63" t="s">
        <v>6</v>
      </c>
      <c r="B30" s="28">
        <v>3.14</v>
      </c>
      <c r="C30" s="47">
        <f>B30*8.345404452</f>
        <v>26.204569979280002</v>
      </c>
      <c r="D30" s="28">
        <v>1</v>
      </c>
      <c r="E30" s="48">
        <v>94</v>
      </c>
      <c r="F30" s="47">
        <f>E30/C30</f>
        <v>3.5871605629982084</v>
      </c>
      <c r="G30" s="49">
        <f t="shared" ref="G30:G36" si="12">E30/F30</f>
        <v>26.204569979280002</v>
      </c>
      <c r="H30" s="50">
        <f>E31/E30</f>
        <v>0.38370532197081092</v>
      </c>
      <c r="I30" s="51">
        <f t="shared" ref="I30:I36" si="13">E30/$E$36*$N$3*$C$36</f>
        <v>1.2297486341993071</v>
      </c>
      <c r="J30" s="52">
        <f t="shared" ref="J30:J36" si="14">I30*453.592</f>
        <v>557.80414248373211</v>
      </c>
      <c r="K30" s="116" t="s">
        <v>6</v>
      </c>
      <c r="L30" s="116"/>
      <c r="M30" s="116"/>
      <c r="N30" s="116"/>
    </row>
    <row r="31" spans="1:23" ht="15.75">
      <c r="A31" s="46" t="s">
        <v>7</v>
      </c>
      <c r="B31" s="4">
        <v>1</v>
      </c>
      <c r="C31" s="4">
        <v>8.3249999999999993</v>
      </c>
      <c r="D31" s="11">
        <f>E31/E30</f>
        <v>0.38370532197081092</v>
      </c>
      <c r="E31" s="15">
        <f>F31*C31</f>
        <v>36.068300265256227</v>
      </c>
      <c r="F31" s="9">
        <f>(94*(1-C36/C30)+94*((D32*(1-C36/C32)+D33*(1-C36/C33)+D34*(1-C36/C34)+(D35*(1-C36/C35)))))/(C36-C31)</f>
        <v>4.3325285603911388</v>
      </c>
      <c r="G31" s="2">
        <f t="shared" si="12"/>
        <v>8.3249999999999993</v>
      </c>
      <c r="H31" s="16" t="s">
        <v>2</v>
      </c>
      <c r="I31" s="35">
        <f t="shared" si="13"/>
        <v>0.47186109562861017</v>
      </c>
      <c r="J31" s="36">
        <f t="shared" si="14"/>
        <v>214.03241808837254</v>
      </c>
      <c r="K31" s="114" t="s">
        <v>7</v>
      </c>
      <c r="L31" s="114"/>
      <c r="M31" s="114"/>
      <c r="N31" s="114"/>
    </row>
    <row r="32" spans="1:23" ht="15.75">
      <c r="A32" s="89" t="s">
        <v>33</v>
      </c>
      <c r="B32" s="88">
        <v>3.25</v>
      </c>
      <c r="C32" s="4">
        <f>B32*8.33</f>
        <v>27.072500000000002</v>
      </c>
      <c r="D32" s="4">
        <v>0</v>
      </c>
      <c r="E32" s="14">
        <f>E30*D32</f>
        <v>0</v>
      </c>
      <c r="F32" s="9">
        <f>E32/C32</f>
        <v>0</v>
      </c>
      <c r="G32" s="2" t="e">
        <f t="shared" si="12"/>
        <v>#DIV/0!</v>
      </c>
      <c r="H32" s="18">
        <f>G36</f>
        <v>16.399999999999999</v>
      </c>
      <c r="I32" s="35">
        <f t="shared" si="13"/>
        <v>0</v>
      </c>
      <c r="J32" s="36">
        <f t="shared" si="14"/>
        <v>0</v>
      </c>
      <c r="K32" s="114" t="s">
        <v>33</v>
      </c>
      <c r="L32" s="114"/>
      <c r="M32" s="114"/>
      <c r="N32" s="114"/>
    </row>
    <row r="33" spans="1:19" ht="15.75">
      <c r="A33" s="46" t="s">
        <v>22</v>
      </c>
      <c r="B33" s="9">
        <v>2.2599999999999998</v>
      </c>
      <c r="C33" s="4">
        <f>B33*C31</f>
        <v>18.814499999999995</v>
      </c>
      <c r="D33" s="86">
        <v>2.5000000000000001E-3</v>
      </c>
      <c r="E33" s="14">
        <f>D33*E30</f>
        <v>0.23500000000000001</v>
      </c>
      <c r="F33" s="9">
        <f>E33/C33</f>
        <v>1.2490366472667361E-2</v>
      </c>
      <c r="G33" s="12">
        <f t="shared" si="12"/>
        <v>18.814499999999995</v>
      </c>
      <c r="H33" s="18"/>
      <c r="I33" s="35">
        <f t="shared" si="13"/>
        <v>3.0743715854982681E-3</v>
      </c>
      <c r="J33" s="36">
        <f t="shared" si="14"/>
        <v>1.3945103562093304</v>
      </c>
      <c r="K33" s="114" t="s">
        <v>22</v>
      </c>
      <c r="L33" s="114"/>
      <c r="M33" s="114"/>
      <c r="N33" s="114"/>
    </row>
    <row r="34" spans="1:19" ht="15.75">
      <c r="A34" s="46" t="s">
        <v>23</v>
      </c>
      <c r="B34" s="9">
        <v>0.60870000000000002</v>
      </c>
      <c r="C34" s="4">
        <f>B34*C31</f>
        <v>5.0674275</v>
      </c>
      <c r="D34" s="4">
        <v>3.0000000000000001E-3</v>
      </c>
      <c r="E34" s="14">
        <f>D34*E30</f>
        <v>0.28200000000000003</v>
      </c>
      <c r="F34" s="9">
        <f>E34/C34</f>
        <v>5.5649538153234562E-2</v>
      </c>
      <c r="G34" s="2">
        <f t="shared" si="12"/>
        <v>5.0674275</v>
      </c>
      <c r="H34" s="18"/>
      <c r="I34" s="35">
        <f t="shared" si="13"/>
        <v>3.6892459025979225E-3</v>
      </c>
      <c r="J34" s="36">
        <f t="shared" si="14"/>
        <v>1.6734124274511968</v>
      </c>
      <c r="K34" s="114" t="s">
        <v>23</v>
      </c>
      <c r="L34" s="114"/>
      <c r="M34" s="114"/>
      <c r="N34" s="114"/>
    </row>
    <row r="35" spans="1:19" ht="15.75">
      <c r="A35" s="46" t="s">
        <v>8</v>
      </c>
      <c r="B35" s="4">
        <v>2.5219999999999998</v>
      </c>
      <c r="C35" s="9">
        <f>B35*8.345404452</f>
        <v>21.047110027944001</v>
      </c>
      <c r="D35" s="4">
        <v>0.02</v>
      </c>
      <c r="E35" s="14">
        <f>E30*D35</f>
        <v>1.8800000000000001</v>
      </c>
      <c r="F35" s="9">
        <f>E35/C35</f>
        <v>8.932342718330194E-2</v>
      </c>
      <c r="G35" s="12">
        <f t="shared" si="12"/>
        <v>21.047110027944001</v>
      </c>
      <c r="H35" s="16" t="s">
        <v>9</v>
      </c>
      <c r="I35" s="35">
        <f t="shared" si="13"/>
        <v>2.4594972683986145E-2</v>
      </c>
      <c r="J35" s="36">
        <f t="shared" si="14"/>
        <v>11.156082849674643</v>
      </c>
      <c r="K35" s="114" t="s">
        <v>8</v>
      </c>
      <c r="L35" s="114"/>
      <c r="M35" s="114"/>
      <c r="N35" s="114"/>
    </row>
    <row r="36" spans="1:19" ht="15.75">
      <c r="A36" s="46" t="s">
        <v>10</v>
      </c>
      <c r="B36" s="10">
        <f>C36*0.1198246</f>
        <v>1.9651234399999999</v>
      </c>
      <c r="C36" s="13">
        <v>16.399999999999999</v>
      </c>
      <c r="D36" s="9">
        <f>SUM(D30:D35)</f>
        <v>1.4092053219708107</v>
      </c>
      <c r="E36" s="15">
        <f>SUM(E30:E35)</f>
        <v>132.46530026525625</v>
      </c>
      <c r="F36" s="9">
        <f>E36/C36</f>
        <v>8.0771524551985525</v>
      </c>
      <c r="G36" s="2">
        <f t="shared" si="12"/>
        <v>16.399999999999999</v>
      </c>
      <c r="H36" s="17">
        <f>D31/(D30+D32+D33+D34+D35)</f>
        <v>0.37416413649030811</v>
      </c>
      <c r="I36" s="35">
        <f t="shared" si="13"/>
        <v>1.7329683199999999</v>
      </c>
      <c r="J36" s="37">
        <f t="shared" si="14"/>
        <v>786.06056620543995</v>
      </c>
      <c r="K36" s="114" t="s">
        <v>10</v>
      </c>
      <c r="L36" s="114"/>
      <c r="M36" s="114"/>
      <c r="N36" s="114"/>
    </row>
    <row r="37" spans="1:19">
      <c r="G37" s="30"/>
    </row>
    <row r="38" spans="1:19">
      <c r="F38" s="7"/>
      <c r="G38" s="1"/>
      <c r="H38" s="1"/>
      <c r="Q38" s="31"/>
    </row>
    <row r="39" spans="1:19">
      <c r="A39" s="5" t="s">
        <v>36</v>
      </c>
      <c r="B39" s="1"/>
      <c r="D39" t="s">
        <v>0</v>
      </c>
      <c r="F39" s="8"/>
      <c r="G39" s="3"/>
      <c r="H39" s="1"/>
      <c r="Q39" s="32"/>
      <c r="R39" s="32"/>
      <c r="S39" s="32"/>
    </row>
    <row r="40" spans="1:19" ht="15.75" thickBot="1">
      <c r="A40" s="19"/>
      <c r="B40" s="3"/>
      <c r="D40">
        <v>94</v>
      </c>
      <c r="Q40" s="32"/>
      <c r="R40" s="32"/>
      <c r="S40" s="32"/>
    </row>
    <row r="41" spans="1:19" ht="16.5" thickBot="1">
      <c r="A41" s="62" t="s">
        <v>24</v>
      </c>
      <c r="B41" s="53" t="s">
        <v>1</v>
      </c>
      <c r="C41" s="53" t="s">
        <v>2</v>
      </c>
      <c r="D41" s="53" t="s">
        <v>3</v>
      </c>
      <c r="E41" s="54" t="s">
        <v>4</v>
      </c>
      <c r="F41" s="55" t="s">
        <v>11</v>
      </c>
      <c r="G41" s="56" t="s">
        <v>12</v>
      </c>
      <c r="H41" s="57" t="s">
        <v>5</v>
      </c>
      <c r="I41" s="58" t="s">
        <v>19</v>
      </c>
      <c r="J41" s="59" t="s">
        <v>20</v>
      </c>
      <c r="K41" s="104" t="s">
        <v>24</v>
      </c>
      <c r="L41" s="104"/>
      <c r="M41" s="104"/>
      <c r="N41" s="105"/>
      <c r="O41" s="95" t="s">
        <v>30</v>
      </c>
      <c r="P41" s="96" t="s">
        <v>31</v>
      </c>
      <c r="R41" s="32"/>
      <c r="S41" s="32"/>
    </row>
    <row r="42" spans="1:19" ht="15.75">
      <c r="A42" s="63" t="s">
        <v>6</v>
      </c>
      <c r="B42" s="28">
        <v>3.14</v>
      </c>
      <c r="C42" s="47">
        <f>B42*8.345404452</f>
        <v>26.204569979280002</v>
      </c>
      <c r="D42" s="28">
        <v>1</v>
      </c>
      <c r="E42" s="48">
        <v>94</v>
      </c>
      <c r="F42" s="47">
        <f>E42/C42</f>
        <v>3.5871605629982084</v>
      </c>
      <c r="G42" s="49">
        <f t="shared" ref="G42:G48" si="15">E42/F42</f>
        <v>26.204569979280002</v>
      </c>
      <c r="H42" s="50">
        <f>E43/E42</f>
        <v>0.40402652975852238</v>
      </c>
      <c r="I42" s="51">
        <f>E42/$E$48*$N$3*$C$48</f>
        <v>1.171299253608411</v>
      </c>
      <c r="J42" s="52">
        <f t="shared" ref="J42:J48" si="16">I42*453.592</f>
        <v>531.29197104274635</v>
      </c>
      <c r="K42" s="115" t="s">
        <v>6</v>
      </c>
      <c r="L42" s="116"/>
      <c r="M42" s="116"/>
      <c r="N42" s="116"/>
      <c r="O42" s="90">
        <f>2*J42</f>
        <v>1062.5839420854927</v>
      </c>
      <c r="P42" s="32">
        <f t="shared" ref="P42:P49" si="17">3*J42</f>
        <v>1593.8759131282391</v>
      </c>
      <c r="R42" s="32"/>
    </row>
    <row r="43" spans="1:19" ht="15.75">
      <c r="A43" s="46" t="s">
        <v>7</v>
      </c>
      <c r="B43" s="4">
        <v>1</v>
      </c>
      <c r="C43" s="4">
        <v>8.3249999999999993</v>
      </c>
      <c r="D43" s="11">
        <f>E43/E42</f>
        <v>0.40402652975852238</v>
      </c>
      <c r="E43" s="15">
        <f>F43*C43</f>
        <v>37.978493797301105</v>
      </c>
      <c r="F43" s="9">
        <f>(94*(1-C48/C42)+94*((D44*(1-C48/C44)+D45*(1-C48/C45)+D46*(1-C48/C46)+(D47*(1-C48/C47)))))/(C48-C43)</f>
        <v>4.5619812369130459</v>
      </c>
      <c r="G43" s="2">
        <f t="shared" si="15"/>
        <v>8.3249999999999993</v>
      </c>
      <c r="H43" s="16" t="s">
        <v>2</v>
      </c>
      <c r="I43" s="51">
        <f t="shared" ref="I43:I47" si="18">E43/$E$48*$N$3*$C$48</f>
        <v>0.4732359727441538</v>
      </c>
      <c r="J43" s="36">
        <f t="shared" si="16"/>
        <v>214.6560513489662</v>
      </c>
      <c r="K43" s="113" t="s">
        <v>7</v>
      </c>
      <c r="L43" s="114"/>
      <c r="M43" s="114"/>
      <c r="N43" s="114"/>
      <c r="O43" s="90">
        <f t="shared" ref="O43:O49" si="19">2*J43</f>
        <v>429.3121026979324</v>
      </c>
      <c r="P43" s="32">
        <f t="shared" si="17"/>
        <v>643.96815404689858</v>
      </c>
      <c r="R43" s="32"/>
    </row>
    <row r="44" spans="1:19" ht="15.75">
      <c r="A44" s="89" t="s">
        <v>33</v>
      </c>
      <c r="B44" s="88">
        <v>3.25</v>
      </c>
      <c r="C44" s="4">
        <f>B44*8.33</f>
        <v>27.072500000000002</v>
      </c>
      <c r="D44" s="4">
        <v>0.05</v>
      </c>
      <c r="E44" s="14">
        <f>E42*D44</f>
        <v>4.7</v>
      </c>
      <c r="F44" s="9">
        <f>E44/C44</f>
        <v>0.17360790470034168</v>
      </c>
      <c r="G44" s="2">
        <f t="shared" si="15"/>
        <v>27.072500000000002</v>
      </c>
      <c r="H44" s="18">
        <f>G48</f>
        <v>16.399999999999999</v>
      </c>
      <c r="I44" s="51">
        <f t="shared" si="18"/>
        <v>5.8564962680420558E-2</v>
      </c>
      <c r="J44" s="36">
        <f t="shared" si="16"/>
        <v>26.564598552137323</v>
      </c>
      <c r="K44" s="113" t="s">
        <v>33</v>
      </c>
      <c r="L44" s="114"/>
      <c r="M44" s="114"/>
      <c r="N44" s="114"/>
      <c r="O44" s="90">
        <f t="shared" si="19"/>
        <v>53.129197104274645</v>
      </c>
      <c r="P44" s="32">
        <f t="shared" si="17"/>
        <v>79.693795656411965</v>
      </c>
      <c r="R44" s="32"/>
    </row>
    <row r="45" spans="1:19" ht="15.75">
      <c r="A45" s="46" t="s">
        <v>22</v>
      </c>
      <c r="B45" s="9">
        <v>2.2599999999999998</v>
      </c>
      <c r="C45" s="4">
        <f>B45*C43</f>
        <v>18.814499999999995</v>
      </c>
      <c r="D45" s="86">
        <v>2.5000000000000001E-3</v>
      </c>
      <c r="E45" s="14">
        <f>D45*E42</f>
        <v>0.23500000000000001</v>
      </c>
      <c r="F45" s="9">
        <f>E45/C45</f>
        <v>1.2490366472667361E-2</v>
      </c>
      <c r="G45" s="12">
        <f t="shared" si="15"/>
        <v>18.814499999999995</v>
      </c>
      <c r="H45" s="18"/>
      <c r="I45" s="51">
        <f t="shared" si="18"/>
        <v>2.9282481340210278E-3</v>
      </c>
      <c r="J45" s="36">
        <f t="shared" si="16"/>
        <v>1.3282299276068661</v>
      </c>
      <c r="K45" s="113" t="s">
        <v>22</v>
      </c>
      <c r="L45" s="114"/>
      <c r="M45" s="114"/>
      <c r="N45" s="114"/>
      <c r="O45" s="90">
        <f t="shared" si="19"/>
        <v>2.6564598552137322</v>
      </c>
      <c r="P45" s="32">
        <f t="shared" si="17"/>
        <v>3.984689782820598</v>
      </c>
      <c r="R45" s="32"/>
    </row>
    <row r="46" spans="1:19" ht="15.75">
      <c r="A46" s="46" t="s">
        <v>23</v>
      </c>
      <c r="B46" s="9">
        <v>0.60870000000000002</v>
      </c>
      <c r="C46" s="4">
        <f>B46*C43</f>
        <v>5.0674275</v>
      </c>
      <c r="D46" s="4">
        <v>3.0000000000000001E-3</v>
      </c>
      <c r="E46" s="14">
        <f>D46*E42</f>
        <v>0.28200000000000003</v>
      </c>
      <c r="F46" s="9">
        <f>E46/C46</f>
        <v>5.5649538153234562E-2</v>
      </c>
      <c r="G46" s="2">
        <f t="shared" si="15"/>
        <v>5.0674275</v>
      </c>
      <c r="H46" s="18"/>
      <c r="I46" s="51">
        <f t="shared" si="18"/>
        <v>3.5138977608252342E-3</v>
      </c>
      <c r="J46" s="36">
        <f t="shared" si="16"/>
        <v>1.5938759131282396</v>
      </c>
      <c r="K46" s="113" t="s">
        <v>23</v>
      </c>
      <c r="L46" s="114"/>
      <c r="M46" s="114"/>
      <c r="N46" s="114"/>
      <c r="O46" s="90">
        <f t="shared" si="19"/>
        <v>3.1877518262564792</v>
      </c>
      <c r="P46" s="32">
        <f t="shared" si="17"/>
        <v>4.7816277393847191</v>
      </c>
      <c r="R46" s="32"/>
    </row>
    <row r="47" spans="1:19" ht="15.75">
      <c r="A47" s="46" t="s">
        <v>8</v>
      </c>
      <c r="B47" s="4">
        <v>2.5219999999999998</v>
      </c>
      <c r="C47" s="9">
        <f>B47*8.345404452</f>
        <v>21.047110027944001</v>
      </c>
      <c r="D47" s="4">
        <v>0.02</v>
      </c>
      <c r="E47" s="14">
        <f>E42*D47</f>
        <v>1.8800000000000001</v>
      </c>
      <c r="F47" s="9">
        <f>E47/C47</f>
        <v>8.932342718330194E-2</v>
      </c>
      <c r="G47" s="12">
        <f t="shared" si="15"/>
        <v>21.047110027944001</v>
      </c>
      <c r="H47" s="16" t="s">
        <v>9</v>
      </c>
      <c r="I47" s="51">
        <f t="shared" si="18"/>
        <v>2.3425985072168223E-2</v>
      </c>
      <c r="J47" s="36">
        <f t="shared" si="16"/>
        <v>10.625839420854929</v>
      </c>
      <c r="K47" s="113" t="s">
        <v>8</v>
      </c>
      <c r="L47" s="114"/>
      <c r="M47" s="114"/>
      <c r="N47" s="114"/>
      <c r="O47" s="90">
        <f t="shared" si="19"/>
        <v>21.251678841709857</v>
      </c>
      <c r="P47" s="32">
        <f t="shared" si="17"/>
        <v>31.877518262564784</v>
      </c>
      <c r="R47" s="32"/>
    </row>
    <row r="48" spans="1:19" ht="15.75">
      <c r="A48" s="46" t="s">
        <v>10</v>
      </c>
      <c r="B48" s="10">
        <f>C48*0.1198246</f>
        <v>1.9651234399999999</v>
      </c>
      <c r="C48" s="13">
        <v>16.399999999999999</v>
      </c>
      <c r="D48" s="9">
        <f>SUM(D42:D47)</f>
        <v>1.4795265297585223</v>
      </c>
      <c r="E48" s="15">
        <f>SUM(E42:E47)</f>
        <v>139.07549379730111</v>
      </c>
      <c r="F48" s="9">
        <f>E48/C48</f>
        <v>8.4802130364207997</v>
      </c>
      <c r="G48" s="2">
        <f t="shared" si="15"/>
        <v>16.399999999999999</v>
      </c>
      <c r="H48" s="17">
        <f>D43/(D42+D44+D45+D46+D47)</f>
        <v>0.37566390493586466</v>
      </c>
      <c r="I48" s="35">
        <f>E48/$E$48*$N$3*$C$48</f>
        <v>1.7329683199999999</v>
      </c>
      <c r="J48" s="37">
        <f t="shared" si="16"/>
        <v>786.06056620543995</v>
      </c>
      <c r="K48" s="113" t="s">
        <v>10</v>
      </c>
      <c r="L48" s="114"/>
      <c r="M48" s="114"/>
      <c r="N48" s="114"/>
      <c r="O48" s="90">
        <f t="shared" si="19"/>
        <v>1572.1211324108799</v>
      </c>
      <c r="P48" s="32">
        <f t="shared" si="17"/>
        <v>2358.1816986163199</v>
      </c>
      <c r="R48" s="32"/>
    </row>
    <row r="49" spans="1:18">
      <c r="F49" s="7"/>
      <c r="G49" s="1"/>
      <c r="H49" s="1"/>
      <c r="I49" t="s">
        <v>32</v>
      </c>
      <c r="J49" s="84">
        <f>J48/B48</f>
        <v>400.00569440331952</v>
      </c>
      <c r="O49" s="90">
        <f t="shared" si="19"/>
        <v>800.01138880663905</v>
      </c>
      <c r="P49" s="32">
        <f t="shared" si="17"/>
        <v>1200.0170832099586</v>
      </c>
      <c r="R49" s="32"/>
    </row>
    <row r="50" spans="1:18">
      <c r="F50" s="7"/>
      <c r="G50" s="1"/>
      <c r="H50" s="1"/>
    </row>
    <row r="51" spans="1:18">
      <c r="A51" s="5" t="s">
        <v>41</v>
      </c>
      <c r="B51" s="1"/>
      <c r="D51" t="s">
        <v>0</v>
      </c>
      <c r="F51" s="8"/>
      <c r="G51" s="3"/>
      <c r="H51" s="1"/>
    </row>
    <row r="52" spans="1:18" ht="15.75" thickBot="1">
      <c r="A52" s="3"/>
      <c r="B52" s="3"/>
      <c r="D52">
        <v>94</v>
      </c>
    </row>
    <row r="53" spans="1:18" ht="16.5" thickBot="1">
      <c r="A53" s="62" t="s">
        <v>24</v>
      </c>
      <c r="B53" s="53" t="s">
        <v>1</v>
      </c>
      <c r="C53" s="53" t="s">
        <v>2</v>
      </c>
      <c r="D53" s="53" t="s">
        <v>3</v>
      </c>
      <c r="E53" s="54" t="s">
        <v>4</v>
      </c>
      <c r="F53" s="55" t="s">
        <v>11</v>
      </c>
      <c r="G53" s="56" t="s">
        <v>12</v>
      </c>
      <c r="H53" s="57" t="s">
        <v>5</v>
      </c>
      <c r="I53" s="58" t="s">
        <v>19</v>
      </c>
      <c r="J53" s="59" t="s">
        <v>20</v>
      </c>
      <c r="K53" s="104" t="s">
        <v>24</v>
      </c>
      <c r="L53" s="104"/>
      <c r="M53" s="104"/>
      <c r="N53" s="105"/>
      <c r="O53" s="95" t="s">
        <v>30</v>
      </c>
      <c r="P53" s="96" t="s">
        <v>31</v>
      </c>
      <c r="Q53" s="97" t="s">
        <v>42</v>
      </c>
    </row>
    <row r="54" spans="1:18" ht="15.75">
      <c r="A54" s="63" t="s">
        <v>6</v>
      </c>
      <c r="B54" s="28">
        <v>3.14</v>
      </c>
      <c r="C54" s="47">
        <f>B54*8.345404452</f>
        <v>26.204569979280002</v>
      </c>
      <c r="D54" s="28">
        <v>1</v>
      </c>
      <c r="E54" s="48">
        <v>94</v>
      </c>
      <c r="F54" s="47">
        <f>E54/C54</f>
        <v>3.5871605629982084</v>
      </c>
      <c r="G54" s="49">
        <f t="shared" ref="G54:G60" si="20">E54/F54</f>
        <v>26.204569979280002</v>
      </c>
      <c r="H54" s="50">
        <f>E55/E54</f>
        <v>0.44466894533394519</v>
      </c>
      <c r="I54" s="51">
        <f>E54/$E$60*$N$3*$C$60</f>
        <v>1.0696219829363565</v>
      </c>
      <c r="J54" s="52">
        <f t="shared" ref="J54:J60" si="21">I54*453.592</f>
        <v>485.17197448406779</v>
      </c>
      <c r="K54" s="115" t="s">
        <v>6</v>
      </c>
      <c r="L54" s="116"/>
      <c r="M54" s="116"/>
      <c r="N54" s="116"/>
      <c r="O54" s="90">
        <f>2*J54</f>
        <v>970.34394896813558</v>
      </c>
      <c r="P54" s="32">
        <f t="shared" ref="P54:P61" si="22">3*J54</f>
        <v>1455.5159234522034</v>
      </c>
      <c r="Q54">
        <f t="shared" ref="Q54:Q61" si="23">2*P54</f>
        <v>2911.0318469044068</v>
      </c>
    </row>
    <row r="55" spans="1:18" ht="15.75">
      <c r="A55" s="46" t="s">
        <v>7</v>
      </c>
      <c r="B55" s="4">
        <v>1</v>
      </c>
      <c r="C55" s="4">
        <v>8.3249999999999993</v>
      </c>
      <c r="D55" s="11">
        <f>E55/E54</f>
        <v>0.44466894533394519</v>
      </c>
      <c r="E55" s="15">
        <f>F55*C55</f>
        <v>41.798880861390849</v>
      </c>
      <c r="F55" s="9">
        <f>(94*(1-C60/C54)+94*((D56*(1-C60/C56)+D57*(1-C60/C57)+D58*(1-C60/C58)+(D59*(1-C60/C59)))))/(C60-C55)</f>
        <v>5.0208865899568593</v>
      </c>
      <c r="G55" s="2">
        <f t="shared" si="20"/>
        <v>8.3249999999999993</v>
      </c>
      <c r="H55" s="16" t="s">
        <v>2</v>
      </c>
      <c r="I55" s="51">
        <f t="shared" ref="I55:I59" si="24">E55/$E$60*$N$3*$C$60</f>
        <v>0.47562767905831282</v>
      </c>
      <c r="J55" s="36">
        <f t="shared" si="21"/>
        <v>215.74091019941821</v>
      </c>
      <c r="K55" s="113" t="s">
        <v>7</v>
      </c>
      <c r="L55" s="114"/>
      <c r="M55" s="114"/>
      <c r="N55" s="114"/>
      <c r="O55" s="90">
        <f t="shared" ref="O55:O61" si="25">2*J55</f>
        <v>431.48182039883642</v>
      </c>
      <c r="P55" s="32">
        <f t="shared" si="22"/>
        <v>647.22273059825466</v>
      </c>
      <c r="Q55">
        <f t="shared" si="23"/>
        <v>1294.4454611965093</v>
      </c>
    </row>
    <row r="56" spans="1:18" ht="15.75">
      <c r="A56" s="89" t="s">
        <v>33</v>
      </c>
      <c r="B56" s="88">
        <v>3.25</v>
      </c>
      <c r="C56" s="4">
        <f>B56*8.33</f>
        <v>27.072500000000002</v>
      </c>
      <c r="D56" s="4">
        <v>0.15</v>
      </c>
      <c r="E56" s="14">
        <f>E54*D56</f>
        <v>14.1</v>
      </c>
      <c r="F56" s="9">
        <f>E56/C56</f>
        <v>0.52082371410102501</v>
      </c>
      <c r="G56" s="2">
        <f t="shared" si="20"/>
        <v>27.072500000000002</v>
      </c>
      <c r="H56" s="18">
        <f>G60</f>
        <v>16.399999999999999</v>
      </c>
      <c r="I56" s="51">
        <f t="shared" si="24"/>
        <v>0.16044329744045346</v>
      </c>
      <c r="J56" s="36">
        <f t="shared" si="21"/>
        <v>72.775796172610171</v>
      </c>
      <c r="K56" s="113" t="s">
        <v>33</v>
      </c>
      <c r="L56" s="114"/>
      <c r="M56" s="114"/>
      <c r="N56" s="114"/>
      <c r="O56" s="90">
        <f t="shared" si="25"/>
        <v>145.55159234522034</v>
      </c>
      <c r="P56" s="32">
        <f t="shared" si="22"/>
        <v>218.32738851783051</v>
      </c>
      <c r="Q56">
        <f t="shared" si="23"/>
        <v>436.65477703566103</v>
      </c>
    </row>
    <row r="57" spans="1:18" ht="15.75">
      <c r="A57" s="46" t="s">
        <v>22</v>
      </c>
      <c r="B57" s="9">
        <v>2.2599999999999998</v>
      </c>
      <c r="C57" s="4">
        <f>B57*C55</f>
        <v>18.814499999999995</v>
      </c>
      <c r="D57" s="86">
        <v>2.5000000000000001E-3</v>
      </c>
      <c r="E57" s="14">
        <f>D57*E54</f>
        <v>0.23500000000000001</v>
      </c>
      <c r="F57" s="9">
        <f>E57/C57</f>
        <v>1.2490366472667361E-2</v>
      </c>
      <c r="G57" s="12">
        <f t="shared" si="20"/>
        <v>18.814499999999995</v>
      </c>
      <c r="H57" s="18"/>
      <c r="I57" s="51">
        <f t="shared" si="24"/>
        <v>2.6740549573408914E-3</v>
      </c>
      <c r="J57" s="36">
        <f t="shared" si="21"/>
        <v>1.2129299362101695</v>
      </c>
      <c r="K57" s="113" t="s">
        <v>22</v>
      </c>
      <c r="L57" s="114"/>
      <c r="M57" s="114"/>
      <c r="N57" s="114"/>
      <c r="O57" s="90">
        <f t="shared" si="25"/>
        <v>2.4258598724203391</v>
      </c>
      <c r="P57" s="32">
        <f t="shared" si="22"/>
        <v>3.6387898086305084</v>
      </c>
      <c r="Q57">
        <f t="shared" si="23"/>
        <v>7.2775796172610168</v>
      </c>
    </row>
    <row r="58" spans="1:18" ht="15.75">
      <c r="A58" s="46" t="s">
        <v>23</v>
      </c>
      <c r="B58" s="9">
        <v>0.60870000000000002</v>
      </c>
      <c r="C58" s="4">
        <f>B58*C55</f>
        <v>5.0674275</v>
      </c>
      <c r="D58" s="4">
        <v>3.0000000000000001E-3</v>
      </c>
      <c r="E58" s="14">
        <f>D58*E54</f>
        <v>0.28200000000000003</v>
      </c>
      <c r="F58" s="9">
        <f>E58/C58</f>
        <v>5.5649538153234562E-2</v>
      </c>
      <c r="G58" s="2">
        <f t="shared" si="20"/>
        <v>5.0674275</v>
      </c>
      <c r="H58" s="18"/>
      <c r="I58" s="51">
        <f t="shared" si="24"/>
        <v>3.2088659488090699E-3</v>
      </c>
      <c r="J58" s="36">
        <f t="shared" si="21"/>
        <v>1.4555159234522035</v>
      </c>
      <c r="K58" s="113" t="s">
        <v>23</v>
      </c>
      <c r="L58" s="114"/>
      <c r="M58" s="114"/>
      <c r="N58" s="114"/>
      <c r="O58" s="90">
        <f t="shared" si="25"/>
        <v>2.911031846904407</v>
      </c>
      <c r="P58" s="32">
        <f t="shared" si="22"/>
        <v>4.3665477703566102</v>
      </c>
      <c r="Q58">
        <f t="shared" si="23"/>
        <v>8.7330955407132205</v>
      </c>
    </row>
    <row r="59" spans="1:18" ht="15.75">
      <c r="A59" s="46" t="s">
        <v>8</v>
      </c>
      <c r="B59" s="4">
        <v>2.5219999999999998</v>
      </c>
      <c r="C59" s="9">
        <f>B59*8.345404452</f>
        <v>21.047110027944001</v>
      </c>
      <c r="D59" s="4">
        <v>0.02</v>
      </c>
      <c r="E59" s="14">
        <f>E54*D59</f>
        <v>1.8800000000000001</v>
      </c>
      <c r="F59" s="9">
        <f>E59/C59</f>
        <v>8.932342718330194E-2</v>
      </c>
      <c r="G59" s="12">
        <f t="shared" si="20"/>
        <v>21.047110027944001</v>
      </c>
      <c r="H59" s="16" t="s">
        <v>9</v>
      </c>
      <c r="I59" s="51">
        <f t="shared" si="24"/>
        <v>2.1392439658727131E-2</v>
      </c>
      <c r="J59" s="36">
        <f t="shared" si="21"/>
        <v>9.7034394896813563</v>
      </c>
      <c r="K59" s="113" t="s">
        <v>8</v>
      </c>
      <c r="L59" s="114"/>
      <c r="M59" s="114"/>
      <c r="N59" s="114"/>
      <c r="O59" s="90">
        <f t="shared" si="25"/>
        <v>19.406878979362713</v>
      </c>
      <c r="P59" s="32">
        <f t="shared" si="22"/>
        <v>29.110318469044067</v>
      </c>
      <c r="Q59">
        <f t="shared" si="23"/>
        <v>58.220636938088134</v>
      </c>
    </row>
    <row r="60" spans="1:18" ht="15.75">
      <c r="A60" s="46" t="s">
        <v>10</v>
      </c>
      <c r="B60" s="10">
        <f>C60*0.1198246</f>
        <v>1.9651234399999999</v>
      </c>
      <c r="C60" s="13">
        <v>16.399999999999999</v>
      </c>
      <c r="D60" s="9">
        <f>SUM(D54:D59)</f>
        <v>1.620168945333945</v>
      </c>
      <c r="E60" s="15">
        <f>SUM(E54:E59)</f>
        <v>152.29588086139086</v>
      </c>
      <c r="F60" s="9">
        <f>E60/C60</f>
        <v>9.2863341988652977</v>
      </c>
      <c r="G60" s="2">
        <f t="shared" si="20"/>
        <v>16.399999999999999</v>
      </c>
      <c r="H60" s="17">
        <f>D55/(D54+D56+D57+D58+D59)</f>
        <v>0.37828068509906021</v>
      </c>
      <c r="I60" s="35">
        <f>E60/$E$60*$N$3*$C$60</f>
        <v>1.7329683199999999</v>
      </c>
      <c r="J60" s="37">
        <f t="shared" si="21"/>
        <v>786.06056620543995</v>
      </c>
      <c r="K60" s="113" t="s">
        <v>10</v>
      </c>
      <c r="L60" s="114"/>
      <c r="M60" s="114"/>
      <c r="N60" s="114"/>
      <c r="O60" s="90">
        <f t="shared" si="25"/>
        <v>1572.1211324108799</v>
      </c>
      <c r="P60" s="32">
        <f t="shared" si="22"/>
        <v>2358.1816986163199</v>
      </c>
      <c r="Q60">
        <f t="shared" si="23"/>
        <v>4716.3633972326397</v>
      </c>
    </row>
    <row r="61" spans="1:18">
      <c r="F61" s="7"/>
      <c r="G61" s="1"/>
      <c r="H61" s="1"/>
      <c r="I61" t="s">
        <v>32</v>
      </c>
      <c r="J61" s="84">
        <f>J60/B60</f>
        <v>400.00569440331952</v>
      </c>
      <c r="O61" s="90">
        <f t="shared" si="25"/>
        <v>800.01138880663905</v>
      </c>
      <c r="P61" s="32">
        <f t="shared" si="22"/>
        <v>1200.0170832099586</v>
      </c>
      <c r="Q61">
        <f t="shared" si="23"/>
        <v>2400.0341664199173</v>
      </c>
    </row>
    <row r="62" spans="1:18">
      <c r="F62" s="7"/>
      <c r="G62" s="1"/>
      <c r="H62" s="1"/>
    </row>
    <row r="63" spans="1:18">
      <c r="A63" s="5" t="s">
        <v>35</v>
      </c>
      <c r="B63" s="1"/>
      <c r="D63" t="s">
        <v>0</v>
      </c>
      <c r="F63" s="8"/>
      <c r="G63" s="3"/>
      <c r="H63" s="1"/>
    </row>
    <row r="64" spans="1:18" ht="15.75" thickBot="1">
      <c r="A64" s="3"/>
      <c r="B64" s="3"/>
      <c r="D64">
        <v>94</v>
      </c>
    </row>
    <row r="65" spans="1:17" ht="16.5" thickBot="1">
      <c r="A65" s="62" t="s">
        <v>24</v>
      </c>
      <c r="B65" s="53" t="s">
        <v>1</v>
      </c>
      <c r="C65" s="53" t="s">
        <v>2</v>
      </c>
      <c r="D65" s="53" t="s">
        <v>3</v>
      </c>
      <c r="E65" s="54" t="s">
        <v>4</v>
      </c>
      <c r="F65" s="55" t="s">
        <v>11</v>
      </c>
      <c r="G65" s="56" t="s">
        <v>12</v>
      </c>
      <c r="H65" s="57" t="s">
        <v>5</v>
      </c>
      <c r="I65" s="58" t="s">
        <v>19</v>
      </c>
      <c r="J65" s="59" t="s">
        <v>20</v>
      </c>
      <c r="K65" s="104" t="s">
        <v>24</v>
      </c>
      <c r="L65" s="104"/>
      <c r="M65" s="104"/>
      <c r="N65" s="105"/>
    </row>
    <row r="66" spans="1:17" ht="15.75">
      <c r="A66" s="63" t="s">
        <v>6</v>
      </c>
      <c r="B66" s="28">
        <v>3.14</v>
      </c>
      <c r="C66" s="47">
        <f>B66*8.345404452</f>
        <v>26.204569979280002</v>
      </c>
      <c r="D66" s="28">
        <v>1</v>
      </c>
      <c r="E66" s="48">
        <v>94</v>
      </c>
      <c r="F66" s="47">
        <f>E66/C66</f>
        <v>3.5871605629982084</v>
      </c>
      <c r="G66" s="49">
        <f t="shared" ref="G66:G72" si="26">E66/F66</f>
        <v>26.204569979280002</v>
      </c>
      <c r="H66" s="50">
        <f>E67/E66</f>
        <v>0.4649901531216567</v>
      </c>
      <c r="I66" s="51">
        <f>E66/$E$72*$N$3*$C$72</f>
        <v>1.0251277221579214</v>
      </c>
      <c r="J66" s="52">
        <f t="shared" ref="J66:J72" si="27">I66*453.592</f>
        <v>464.98973374905586</v>
      </c>
      <c r="K66" s="115" t="s">
        <v>6</v>
      </c>
      <c r="L66" s="116"/>
      <c r="M66" s="116"/>
      <c r="N66" s="116"/>
    </row>
    <row r="67" spans="1:17" ht="15.75">
      <c r="A67" s="46" t="s">
        <v>7</v>
      </c>
      <c r="B67" s="4">
        <v>1</v>
      </c>
      <c r="C67" s="4">
        <v>8.3249999999999993</v>
      </c>
      <c r="D67" s="11">
        <f>E67/E66</f>
        <v>0.4649901531216567</v>
      </c>
      <c r="E67" s="15">
        <f>F67*C67</f>
        <v>43.709074393435728</v>
      </c>
      <c r="F67" s="9">
        <f>(94*(1-C72/C66)+94*((D68*(1-C72/C68)+D69*(1-C72/C69)+D70*(1-C72/C70)+(D71*(1-C72/C71)))))/(C72-C67)</f>
        <v>5.2503392664787665</v>
      </c>
      <c r="G67" s="2">
        <f t="shared" si="26"/>
        <v>8.3249999999999993</v>
      </c>
      <c r="H67" s="16" t="s">
        <v>2</v>
      </c>
      <c r="I67" s="51">
        <f t="shared" ref="I67:I71" si="28">E67/$E$72*$N$3*$C$72</f>
        <v>0.476674296495467</v>
      </c>
      <c r="J67" s="36">
        <f t="shared" si="27"/>
        <v>216.21564749597187</v>
      </c>
      <c r="K67" s="113" t="s">
        <v>7</v>
      </c>
      <c r="L67" s="114"/>
      <c r="M67" s="114"/>
      <c r="N67" s="114"/>
    </row>
    <row r="68" spans="1:17" ht="15.75">
      <c r="A68" s="89" t="s">
        <v>33</v>
      </c>
      <c r="B68" s="88">
        <v>3.25</v>
      </c>
      <c r="C68" s="4">
        <f>B68*8.33</f>
        <v>27.072500000000002</v>
      </c>
      <c r="D68" s="4">
        <v>0.2</v>
      </c>
      <c r="E68" s="14">
        <f>E66*D68</f>
        <v>18.8</v>
      </c>
      <c r="F68" s="9">
        <f>E68/C68</f>
        <v>0.69443161880136672</v>
      </c>
      <c r="G68" s="2">
        <f t="shared" si="26"/>
        <v>27.072500000000002</v>
      </c>
      <c r="H68" s="18">
        <f>G72</f>
        <v>16.399999999999999</v>
      </c>
      <c r="I68" s="51">
        <f t="shared" si="28"/>
        <v>0.20502554443158424</v>
      </c>
      <c r="J68" s="36">
        <f t="shared" si="27"/>
        <v>92.997946749811163</v>
      </c>
      <c r="K68" s="113" t="s">
        <v>33</v>
      </c>
      <c r="L68" s="114"/>
      <c r="M68" s="114"/>
      <c r="N68" s="114"/>
    </row>
    <row r="69" spans="1:17" ht="15.75">
      <c r="A69" s="46" t="s">
        <v>22</v>
      </c>
      <c r="B69" s="9">
        <v>2.2599999999999998</v>
      </c>
      <c r="C69" s="4">
        <f>B69*C67</f>
        <v>18.814499999999995</v>
      </c>
      <c r="D69" s="4">
        <v>2.5000000000000001E-3</v>
      </c>
      <c r="E69" s="14">
        <f>D69*E66</f>
        <v>0.23500000000000001</v>
      </c>
      <c r="F69" s="9">
        <f>E69/C69</f>
        <v>1.2490366472667361E-2</v>
      </c>
      <c r="G69" s="12">
        <f t="shared" si="26"/>
        <v>18.814499999999995</v>
      </c>
      <c r="H69" s="18"/>
      <c r="I69" s="51">
        <f t="shared" si="28"/>
        <v>2.5628193053948032E-3</v>
      </c>
      <c r="J69" s="36">
        <f t="shared" si="27"/>
        <v>1.1624743343726396</v>
      </c>
      <c r="K69" s="113" t="s">
        <v>22</v>
      </c>
      <c r="L69" s="114"/>
      <c r="M69" s="114"/>
      <c r="N69" s="114"/>
    </row>
    <row r="70" spans="1:17" ht="15.75">
      <c r="A70" s="46" t="s">
        <v>23</v>
      </c>
      <c r="B70" s="9">
        <v>0.60870000000000002</v>
      </c>
      <c r="C70" s="4">
        <f>B70*C67</f>
        <v>5.0674275</v>
      </c>
      <c r="D70" s="4">
        <v>3.0000000000000001E-3</v>
      </c>
      <c r="E70" s="14">
        <f>D70*E66</f>
        <v>0.28200000000000003</v>
      </c>
      <c r="F70" s="9">
        <f>E70/C70</f>
        <v>5.5649538153234562E-2</v>
      </c>
      <c r="G70" s="2">
        <f t="shared" si="26"/>
        <v>5.0674275</v>
      </c>
      <c r="H70" s="18"/>
      <c r="I70" s="51">
        <f t="shared" si="28"/>
        <v>3.0753831664737641E-3</v>
      </c>
      <c r="J70" s="36">
        <f t="shared" si="27"/>
        <v>1.3949692012471675</v>
      </c>
      <c r="K70" s="113" t="s">
        <v>23</v>
      </c>
      <c r="L70" s="114"/>
      <c r="M70" s="114"/>
      <c r="N70" s="114"/>
    </row>
    <row r="71" spans="1:17" ht="15.75">
      <c r="A71" s="46" t="s">
        <v>8</v>
      </c>
      <c r="B71" s="4">
        <v>2.5219999999999998</v>
      </c>
      <c r="C71" s="9">
        <f>B71*8.345404452</f>
        <v>21.047110027944001</v>
      </c>
      <c r="D71" s="4">
        <v>0.02</v>
      </c>
      <c r="E71" s="14">
        <f>E66*D71</f>
        <v>1.8800000000000001</v>
      </c>
      <c r="F71" s="9">
        <f>E71/C71</f>
        <v>8.932342718330194E-2</v>
      </c>
      <c r="G71" s="12">
        <f t="shared" si="26"/>
        <v>21.047110027944001</v>
      </c>
      <c r="H71" s="16" t="s">
        <v>9</v>
      </c>
      <c r="I71" s="51">
        <f t="shared" si="28"/>
        <v>2.0502554443158426E-2</v>
      </c>
      <c r="J71" s="36">
        <f t="shared" si="27"/>
        <v>9.2997946749811167</v>
      </c>
      <c r="K71" s="113" t="s">
        <v>8</v>
      </c>
      <c r="L71" s="114"/>
      <c r="M71" s="114"/>
      <c r="N71" s="114"/>
    </row>
    <row r="72" spans="1:17" ht="15.75">
      <c r="A72" s="46" t="s">
        <v>10</v>
      </c>
      <c r="B72" s="10">
        <f>C72*0.1198246</f>
        <v>1.9651234399999999</v>
      </c>
      <c r="C72" s="13">
        <v>16.399999999999999</v>
      </c>
      <c r="D72" s="9">
        <f>SUM(D66:D71)</f>
        <v>1.6904901531216565</v>
      </c>
      <c r="E72" s="15">
        <f>SUM(E66:E71)</f>
        <v>158.90607439343577</v>
      </c>
      <c r="F72" s="9">
        <f>E72/C72</f>
        <v>9.6893947800875484</v>
      </c>
      <c r="G72" s="2">
        <f t="shared" si="26"/>
        <v>16.399999999999999</v>
      </c>
      <c r="H72" s="17">
        <f>D67/(D66+D68+D69+D70+D71)</f>
        <v>0.37942892951583579</v>
      </c>
      <c r="I72" s="35">
        <f>E72/$E$72*$N$3*$C$72</f>
        <v>1.7329683199999999</v>
      </c>
      <c r="J72" s="37">
        <f t="shared" si="27"/>
        <v>786.06056620543995</v>
      </c>
      <c r="K72" s="113" t="s">
        <v>10</v>
      </c>
      <c r="L72" s="114"/>
      <c r="M72" s="114"/>
      <c r="N72" s="114"/>
    </row>
    <row r="73" spans="1:17">
      <c r="J73" s="84">
        <f>J72/B72</f>
        <v>400.00569440331952</v>
      </c>
    </row>
    <row r="75" spans="1:17">
      <c r="A75" s="5" t="s">
        <v>37</v>
      </c>
      <c r="B75" s="1"/>
      <c r="D75" t="s">
        <v>0</v>
      </c>
      <c r="F75" s="8"/>
      <c r="G75" s="3"/>
      <c r="H75" s="1"/>
    </row>
    <row r="76" spans="1:17" ht="15.75" thickBot="1">
      <c r="A76" s="3"/>
      <c r="B76" s="3"/>
      <c r="D76">
        <v>94</v>
      </c>
    </row>
    <row r="77" spans="1:17" ht="16.5" thickBot="1">
      <c r="A77" s="62" t="s">
        <v>24</v>
      </c>
      <c r="B77" s="53" t="s">
        <v>1</v>
      </c>
      <c r="C77" s="53" t="s">
        <v>2</v>
      </c>
      <c r="D77" s="53" t="s">
        <v>3</v>
      </c>
      <c r="E77" s="54" t="s">
        <v>4</v>
      </c>
      <c r="F77" s="55" t="s">
        <v>11</v>
      </c>
      <c r="G77" s="56" t="s">
        <v>12</v>
      </c>
      <c r="H77" s="57" t="s">
        <v>5</v>
      </c>
      <c r="I77" s="58" t="s">
        <v>19</v>
      </c>
      <c r="J77" s="59" t="s">
        <v>20</v>
      </c>
      <c r="K77" s="104" t="s">
        <v>24</v>
      </c>
      <c r="L77" s="104"/>
      <c r="M77" s="104"/>
      <c r="N77" s="105"/>
      <c r="O77" s="90" t="s">
        <v>30</v>
      </c>
      <c r="P77" s="32" t="s">
        <v>31</v>
      </c>
      <c r="Q77" t="s">
        <v>42</v>
      </c>
    </row>
    <row r="78" spans="1:17" ht="15.75">
      <c r="A78" s="63" t="s">
        <v>6</v>
      </c>
      <c r="B78" s="28">
        <v>3.14</v>
      </c>
      <c r="C78" s="47">
        <f>B78*8.345404452</f>
        <v>26.204569979280002</v>
      </c>
      <c r="D78" s="28">
        <v>1</v>
      </c>
      <c r="E78" s="48">
        <v>94</v>
      </c>
      <c r="F78" s="47">
        <f>E78/C78</f>
        <v>3.5871605629982084</v>
      </c>
      <c r="G78" s="49">
        <f t="shared" ref="G78:G84" si="29">E78/F78</f>
        <v>26.204569979280002</v>
      </c>
      <c r="H78" s="50">
        <f>E79/E78</f>
        <v>0.50563256869707951</v>
      </c>
      <c r="I78" s="51">
        <f>E78/$E$84*$N$3*$C$84</f>
        <v>0.9463915118024866</v>
      </c>
      <c r="J78" s="52">
        <f t="shared" ref="J78:J84" si="30">I78*453.592</f>
        <v>429.2756186215135</v>
      </c>
      <c r="K78" s="115" t="s">
        <v>6</v>
      </c>
      <c r="L78" s="116"/>
      <c r="M78" s="116"/>
      <c r="N78" s="116"/>
      <c r="O78" s="90">
        <f>2*J78</f>
        <v>858.551237243027</v>
      </c>
      <c r="P78" s="32">
        <f t="shared" ref="P78:P85" si="31">3*J78</f>
        <v>1287.8268558645404</v>
      </c>
      <c r="Q78">
        <f t="shared" ref="Q78:Q85" si="32">2*P78</f>
        <v>2575.6537117290809</v>
      </c>
    </row>
    <row r="79" spans="1:17" ht="15.75">
      <c r="A79" s="46" t="s">
        <v>7</v>
      </c>
      <c r="B79" s="4">
        <v>1</v>
      </c>
      <c r="C79" s="4">
        <v>8.3249999999999993</v>
      </c>
      <c r="D79" s="11">
        <v>0.5</v>
      </c>
      <c r="E79" s="15">
        <f>F79*C79</f>
        <v>47.529461457525471</v>
      </c>
      <c r="F79" s="9">
        <f>(94*(1-C84/C78)+94*((D80*(1-C84/C80)+D81*(1-C84/C81)+D82*(1-C84/C82)+(D83*(1-C84/C83)))))/(C84-C79)</f>
        <v>5.7092446195225799</v>
      </c>
      <c r="G79" s="2">
        <f t="shared" si="29"/>
        <v>8.3249999999999993</v>
      </c>
      <c r="H79" s="16" t="s">
        <v>2</v>
      </c>
      <c r="I79" s="51">
        <f t="shared" ref="I79:I84" si="33">E79/$E$84*$N$3*$C$84</f>
        <v>0.47852637110580376</v>
      </c>
      <c r="J79" s="36">
        <f t="shared" si="30"/>
        <v>217.05573372262373</v>
      </c>
      <c r="K79" s="113" t="s">
        <v>7</v>
      </c>
      <c r="L79" s="114"/>
      <c r="M79" s="114"/>
      <c r="N79" s="114"/>
      <c r="O79" s="90">
        <f t="shared" ref="O79:O85" si="34">2*J79</f>
        <v>434.11146744524746</v>
      </c>
      <c r="P79" s="32">
        <f t="shared" si="31"/>
        <v>651.16720116787121</v>
      </c>
      <c r="Q79">
        <f t="shared" si="32"/>
        <v>1302.3344023357424</v>
      </c>
    </row>
    <row r="80" spans="1:17" ht="16.5" thickBot="1">
      <c r="A80" s="89" t="s">
        <v>33</v>
      </c>
      <c r="B80" s="88">
        <v>3.25</v>
      </c>
      <c r="C80" s="4">
        <f>B80*8.33</f>
        <v>27.072500000000002</v>
      </c>
      <c r="D80" s="4">
        <v>0.3</v>
      </c>
      <c r="E80" s="14">
        <f>E78*D80</f>
        <v>28.2</v>
      </c>
      <c r="F80" s="9">
        <f>E80/C80</f>
        <v>1.04164742820205</v>
      </c>
      <c r="G80" s="2">
        <f t="shared" si="29"/>
        <v>27.072500000000002</v>
      </c>
      <c r="H80" s="18">
        <f>G84</f>
        <v>16.399999999999999</v>
      </c>
      <c r="I80" s="51">
        <f t="shared" si="33"/>
        <v>0.28391745354074599</v>
      </c>
      <c r="J80" s="60">
        <f t="shared" si="30"/>
        <v>128.78268558645405</v>
      </c>
      <c r="K80" s="113" t="s">
        <v>33</v>
      </c>
      <c r="L80" s="114"/>
      <c r="M80" s="114"/>
      <c r="N80" s="114"/>
      <c r="O80" s="90">
        <f t="shared" si="34"/>
        <v>257.5653711729081</v>
      </c>
      <c r="P80" s="32">
        <f t="shared" si="31"/>
        <v>386.34805675936218</v>
      </c>
      <c r="Q80">
        <f t="shared" si="32"/>
        <v>772.69611351872436</v>
      </c>
    </row>
    <row r="81" spans="1:17" ht="16.5" thickBot="1">
      <c r="A81" s="46" t="s">
        <v>22</v>
      </c>
      <c r="B81" s="9">
        <v>2.2599999999999998</v>
      </c>
      <c r="C81" s="4">
        <f>B81*C79</f>
        <v>18.814499999999995</v>
      </c>
      <c r="D81" s="4">
        <v>2.5000000000000001E-3</v>
      </c>
      <c r="E81" s="14">
        <f>D81*E78</f>
        <v>0.23500000000000001</v>
      </c>
      <c r="F81" s="9">
        <f>E81/C81</f>
        <v>1.2490366472667361E-2</v>
      </c>
      <c r="G81" s="12">
        <f t="shared" si="29"/>
        <v>18.814499999999995</v>
      </c>
      <c r="H81" s="18"/>
      <c r="I81" s="51">
        <f t="shared" si="33"/>
        <v>2.3659787795062164E-3</v>
      </c>
      <c r="J81" s="61">
        <f t="shared" si="30"/>
        <v>1.0731890465537837</v>
      </c>
      <c r="K81" s="113" t="s">
        <v>22</v>
      </c>
      <c r="L81" s="114"/>
      <c r="M81" s="114"/>
      <c r="N81" s="114"/>
      <c r="O81" s="90">
        <f t="shared" si="34"/>
        <v>2.1463780931075673</v>
      </c>
      <c r="P81" s="32">
        <f t="shared" si="31"/>
        <v>3.219567139661351</v>
      </c>
      <c r="Q81">
        <f t="shared" si="32"/>
        <v>6.439134279322702</v>
      </c>
    </row>
    <row r="82" spans="1:17" ht="15.75">
      <c r="A82" s="46" t="s">
        <v>23</v>
      </c>
      <c r="B82" s="9">
        <v>0.60870000000000002</v>
      </c>
      <c r="C82" s="4">
        <f>B82*C79</f>
        <v>5.0674275</v>
      </c>
      <c r="D82" s="4">
        <v>3.0000000000000001E-3</v>
      </c>
      <c r="E82" s="14">
        <f>D82*E78</f>
        <v>0.28200000000000003</v>
      </c>
      <c r="F82" s="9">
        <f>E82/C82</f>
        <v>5.5649538153234562E-2</v>
      </c>
      <c r="G82" s="2">
        <f t="shared" si="29"/>
        <v>5.0674275</v>
      </c>
      <c r="H82" s="18"/>
      <c r="I82" s="51">
        <f t="shared" si="33"/>
        <v>2.8391745354074604E-3</v>
      </c>
      <c r="J82" s="52">
        <f t="shared" si="30"/>
        <v>1.2878268558645407</v>
      </c>
      <c r="K82" s="113" t="s">
        <v>23</v>
      </c>
      <c r="L82" s="114"/>
      <c r="M82" s="114"/>
      <c r="N82" s="114"/>
      <c r="O82" s="90">
        <f t="shared" si="34"/>
        <v>2.5756537117290814</v>
      </c>
      <c r="P82" s="32">
        <f t="shared" si="31"/>
        <v>3.8634805675936219</v>
      </c>
      <c r="Q82">
        <f t="shared" si="32"/>
        <v>7.7269611351872438</v>
      </c>
    </row>
    <row r="83" spans="1:17" ht="15.75">
      <c r="A83" s="46" t="s">
        <v>8</v>
      </c>
      <c r="B83" s="4">
        <v>2.5219999999999998</v>
      </c>
      <c r="C83" s="9">
        <f>B83*8.345404452</f>
        <v>21.047110027944001</v>
      </c>
      <c r="D83" s="4">
        <v>0.02</v>
      </c>
      <c r="E83" s="14">
        <f>E78*D83</f>
        <v>1.8800000000000001</v>
      </c>
      <c r="F83" s="9">
        <f>E83/C83</f>
        <v>8.932342718330194E-2</v>
      </c>
      <c r="G83" s="12">
        <f t="shared" si="29"/>
        <v>21.047110027944001</v>
      </c>
      <c r="H83" s="16" t="s">
        <v>9</v>
      </c>
      <c r="I83" s="51">
        <f t="shared" si="33"/>
        <v>1.8927830236049731E-2</v>
      </c>
      <c r="J83" s="36">
        <f t="shared" si="30"/>
        <v>8.5855123724302693</v>
      </c>
      <c r="K83" s="113" t="s">
        <v>8</v>
      </c>
      <c r="L83" s="114"/>
      <c r="M83" s="114"/>
      <c r="N83" s="114"/>
      <c r="O83" s="90">
        <f t="shared" si="34"/>
        <v>17.171024744860539</v>
      </c>
      <c r="P83" s="32">
        <f t="shared" si="31"/>
        <v>25.756537117290808</v>
      </c>
      <c r="Q83">
        <f t="shared" si="32"/>
        <v>51.513074234581616</v>
      </c>
    </row>
    <row r="84" spans="1:17" ht="15.75">
      <c r="A84" s="46" t="s">
        <v>10</v>
      </c>
      <c r="B84" s="10">
        <f>C84*0.1198246</f>
        <v>1.9651234399999999</v>
      </c>
      <c r="C84" s="13">
        <v>16.399999999999999</v>
      </c>
      <c r="D84" s="9">
        <f>SUM(D78:D83)</f>
        <v>1.8254999999999999</v>
      </c>
      <c r="E84" s="15">
        <f>SUM(E78:E83)</f>
        <v>172.12646145752549</v>
      </c>
      <c r="F84" s="9">
        <f>E84/C84</f>
        <v>10.495515942532043</v>
      </c>
      <c r="G84" s="2">
        <f t="shared" si="29"/>
        <v>16.399999999999999</v>
      </c>
      <c r="H84" s="17">
        <f>D79/(D78+D80+D81+D82+D83)</f>
        <v>0.37721614485099964</v>
      </c>
      <c r="I84" s="51">
        <f t="shared" si="33"/>
        <v>1.7329683199999999</v>
      </c>
      <c r="J84" s="37">
        <f t="shared" si="30"/>
        <v>786.06056620543995</v>
      </c>
      <c r="K84" s="113" t="s">
        <v>10</v>
      </c>
      <c r="L84" s="114"/>
      <c r="M84" s="114"/>
      <c r="N84" s="114"/>
      <c r="O84" s="90">
        <f t="shared" si="34"/>
        <v>1572.1211324108799</v>
      </c>
      <c r="P84" s="32">
        <f t="shared" si="31"/>
        <v>2358.1816986163199</v>
      </c>
      <c r="Q84">
        <f t="shared" si="32"/>
        <v>4716.3633972326397</v>
      </c>
    </row>
    <row r="85" spans="1:17">
      <c r="O85" s="90">
        <f t="shared" si="34"/>
        <v>0</v>
      </c>
      <c r="P85" s="32">
        <f t="shared" si="31"/>
        <v>0</v>
      </c>
      <c r="Q85">
        <f t="shared" si="32"/>
        <v>0</v>
      </c>
    </row>
    <row r="87" spans="1:17">
      <c r="A87" s="5" t="s">
        <v>38</v>
      </c>
      <c r="B87" s="1"/>
      <c r="D87" t="s">
        <v>0</v>
      </c>
      <c r="F87" s="8"/>
      <c r="G87" s="3"/>
      <c r="H87" s="1"/>
    </row>
    <row r="88" spans="1:17" ht="15.75" thickBot="1">
      <c r="A88" s="3"/>
      <c r="B88" s="3"/>
      <c r="D88">
        <v>94</v>
      </c>
    </row>
    <row r="89" spans="1:17" ht="16.5" thickBot="1">
      <c r="A89" s="62" t="s">
        <v>24</v>
      </c>
      <c r="B89" s="53" t="s">
        <v>1</v>
      </c>
      <c r="C89" s="53" t="s">
        <v>2</v>
      </c>
      <c r="D89" s="53" t="s">
        <v>3</v>
      </c>
      <c r="E89" s="54" t="s">
        <v>4</v>
      </c>
      <c r="F89" s="55" t="s">
        <v>11</v>
      </c>
      <c r="G89" s="56" t="s">
        <v>12</v>
      </c>
      <c r="H89" s="57" t="s">
        <v>5</v>
      </c>
      <c r="I89" s="58" t="s">
        <v>19</v>
      </c>
      <c r="J89" s="59" t="s">
        <v>20</v>
      </c>
      <c r="K89" s="104" t="s">
        <v>24</v>
      </c>
      <c r="L89" s="104"/>
      <c r="M89" s="104"/>
      <c r="N89" s="105"/>
    </row>
    <row r="90" spans="1:17" ht="15.75">
      <c r="A90" s="63" t="s">
        <v>6</v>
      </c>
      <c r="B90" s="28">
        <v>3.14</v>
      </c>
      <c r="C90" s="47">
        <f>B90*8.345404452</f>
        <v>26.204569979280002</v>
      </c>
      <c r="D90" s="28">
        <v>1</v>
      </c>
      <c r="E90" s="48">
        <v>94</v>
      </c>
      <c r="F90" s="47">
        <f>E90/C90</f>
        <v>3.5871605629982084</v>
      </c>
      <c r="G90" s="49">
        <f t="shared" ref="G90:G96" si="35">E90/F90</f>
        <v>26.204569979280002</v>
      </c>
      <c r="H90" s="50">
        <f>E91/E90</f>
        <v>0.58691739984792513</v>
      </c>
      <c r="I90" s="51">
        <f>E90/$E$96*$N$3*$C$96</f>
        <v>0.82037211023008882</v>
      </c>
      <c r="J90" s="52">
        <f t="shared" ref="J90:J96" si="36">I90*453.592</f>
        <v>372.11422622348641</v>
      </c>
      <c r="K90" s="115" t="s">
        <v>6</v>
      </c>
      <c r="L90" s="116"/>
      <c r="M90" s="116"/>
      <c r="N90" s="116"/>
    </row>
    <row r="91" spans="1:17" ht="15.75">
      <c r="A91" s="46" t="s">
        <v>7</v>
      </c>
      <c r="B91" s="4">
        <v>1</v>
      </c>
      <c r="C91" s="4">
        <v>8.3249999999999993</v>
      </c>
      <c r="D91" s="11">
        <f>E91/E90</f>
        <v>0.58691739984792513</v>
      </c>
      <c r="E91" s="15">
        <f>F91*C91</f>
        <v>55.170235585704965</v>
      </c>
      <c r="F91" s="9">
        <f>(94*(1-C96/C90)+94*((D92*(1-C96/C92)+D93*(1-C96/C93)+D94*(1-C96/C94)+(D95*(1-C96/C95)))))/(C96-C91)</f>
        <v>6.6270553256102067</v>
      </c>
      <c r="G91" s="2">
        <f t="shared" si="35"/>
        <v>8.3249999999999993</v>
      </c>
      <c r="H91" s="16" t="s">
        <v>2</v>
      </c>
      <c r="I91" s="51">
        <f t="shared" ref="I91:I96" si="37">E91/$E$96*$N$3*$C$96</f>
        <v>0.48149066584399924</v>
      </c>
      <c r="J91" s="36">
        <f t="shared" si="36"/>
        <v>218.4003141015113</v>
      </c>
      <c r="K91" s="113" t="s">
        <v>7</v>
      </c>
      <c r="L91" s="114"/>
      <c r="M91" s="114"/>
      <c r="N91" s="114"/>
    </row>
    <row r="92" spans="1:17" ht="15.75">
      <c r="A92" s="89" t="s">
        <v>33</v>
      </c>
      <c r="B92" s="88">
        <v>3.25</v>
      </c>
      <c r="C92" s="4">
        <f>B92*8.33</f>
        <v>27.072500000000002</v>
      </c>
      <c r="D92" s="4">
        <v>0.5</v>
      </c>
      <c r="E92" s="14">
        <f>E90*D92</f>
        <v>47</v>
      </c>
      <c r="F92" s="9">
        <f>E92/C92</f>
        <v>1.7360790470034166</v>
      </c>
      <c r="G92" s="2">
        <f t="shared" si="35"/>
        <v>27.072500000000002</v>
      </c>
      <c r="H92" s="18">
        <f>G96</f>
        <v>16.399999999999999</v>
      </c>
      <c r="I92" s="51">
        <f t="shared" si="37"/>
        <v>0.41018605511504441</v>
      </c>
      <c r="J92" s="36">
        <f t="shared" si="36"/>
        <v>186.05711311174321</v>
      </c>
      <c r="K92" s="113" t="s">
        <v>33</v>
      </c>
      <c r="L92" s="114"/>
      <c r="M92" s="114"/>
      <c r="N92" s="114"/>
    </row>
    <row r="93" spans="1:17" ht="15.75">
      <c r="A93" s="46" t="s">
        <v>22</v>
      </c>
      <c r="B93" s="9">
        <v>2.2599999999999998</v>
      </c>
      <c r="C93" s="4">
        <f>B93*C91</f>
        <v>18.814499999999995</v>
      </c>
      <c r="D93" s="4">
        <v>2.5000000000000001E-3</v>
      </c>
      <c r="E93" s="14">
        <f>D93*E90</f>
        <v>0.23500000000000001</v>
      </c>
      <c r="F93" s="9">
        <f>E93/C93</f>
        <v>1.2490366472667361E-2</v>
      </c>
      <c r="G93" s="12">
        <f t="shared" si="35"/>
        <v>18.814499999999995</v>
      </c>
      <c r="H93" s="18"/>
      <c r="I93" s="51">
        <f t="shared" si="37"/>
        <v>2.0509302755752227E-3</v>
      </c>
      <c r="J93" s="36">
        <f t="shared" si="36"/>
        <v>0.93028556555871633</v>
      </c>
      <c r="K93" s="113" t="s">
        <v>22</v>
      </c>
      <c r="L93" s="114"/>
      <c r="M93" s="114"/>
      <c r="N93" s="114"/>
    </row>
    <row r="94" spans="1:17" ht="15.75">
      <c r="A94" s="46" t="s">
        <v>23</v>
      </c>
      <c r="B94" s="9">
        <v>0.60870000000000002</v>
      </c>
      <c r="C94" s="4">
        <f>B94*C91</f>
        <v>5.0674275</v>
      </c>
      <c r="D94" s="4">
        <v>3.0000000000000001E-3</v>
      </c>
      <c r="E94" s="14">
        <f>D94*E90</f>
        <v>0.28200000000000003</v>
      </c>
      <c r="F94" s="9">
        <f>E94/C94</f>
        <v>5.5649538153234562E-2</v>
      </c>
      <c r="G94" s="2">
        <f t="shared" si="35"/>
        <v>5.0674275</v>
      </c>
      <c r="H94" s="18"/>
      <c r="I94" s="51">
        <f t="shared" si="37"/>
        <v>2.4611163306902666E-3</v>
      </c>
      <c r="J94" s="36">
        <f t="shared" si="36"/>
        <v>1.1163426786704593</v>
      </c>
      <c r="K94" s="113" t="s">
        <v>23</v>
      </c>
      <c r="L94" s="114"/>
      <c r="M94" s="114"/>
      <c r="N94" s="114"/>
    </row>
    <row r="95" spans="1:17" ht="15.75">
      <c r="A95" s="46" t="s">
        <v>8</v>
      </c>
      <c r="B95" s="4">
        <v>2.5219999999999998</v>
      </c>
      <c r="C95" s="9">
        <f>B95*8.345404452</f>
        <v>21.047110027944001</v>
      </c>
      <c r="D95" s="4">
        <v>0.02</v>
      </c>
      <c r="E95" s="14">
        <f>E90*D95</f>
        <v>1.8800000000000001</v>
      </c>
      <c r="F95" s="9">
        <f>E95/C95</f>
        <v>8.932342718330194E-2</v>
      </c>
      <c r="G95" s="12">
        <f t="shared" si="35"/>
        <v>21.047110027944001</v>
      </c>
      <c r="H95" s="16" t="s">
        <v>9</v>
      </c>
      <c r="I95" s="51">
        <f t="shared" si="37"/>
        <v>1.6407442204601781E-2</v>
      </c>
      <c r="J95" s="36">
        <f t="shared" si="36"/>
        <v>7.4422845244697307</v>
      </c>
      <c r="K95" s="113" t="s">
        <v>8</v>
      </c>
      <c r="L95" s="114"/>
      <c r="M95" s="114"/>
      <c r="N95" s="114"/>
    </row>
    <row r="96" spans="1:17" ht="15.75">
      <c r="A96" s="46" t="s">
        <v>10</v>
      </c>
      <c r="B96" s="10">
        <f>C96*0.1198246</f>
        <v>1.9651234399999999</v>
      </c>
      <c r="C96" s="13">
        <v>16.399999999999999</v>
      </c>
      <c r="D96" s="9">
        <f>SUM(D90:D95)</f>
        <v>2.1124173998479252</v>
      </c>
      <c r="E96" s="15">
        <f>SUM(E90:E95)</f>
        <v>198.56723558570499</v>
      </c>
      <c r="F96" s="9">
        <f>E96/C96</f>
        <v>12.107758267421037</v>
      </c>
      <c r="G96" s="2">
        <f t="shared" si="35"/>
        <v>16.399999999999999</v>
      </c>
      <c r="H96" s="17">
        <f>D91/(D90+D92+D93+D94+D95)</f>
        <v>0.38473772523626693</v>
      </c>
      <c r="I96" s="51">
        <f t="shared" si="37"/>
        <v>1.7329683199999999</v>
      </c>
      <c r="J96" s="37">
        <f t="shared" si="36"/>
        <v>786.06056620543995</v>
      </c>
      <c r="K96" s="113" t="s">
        <v>10</v>
      </c>
      <c r="L96" s="114"/>
      <c r="M96" s="114"/>
      <c r="N96" s="114"/>
    </row>
  </sheetData>
  <mergeCells count="60">
    <mergeCell ref="K95:N95"/>
    <mergeCell ref="K96:N96"/>
    <mergeCell ref="K90:N90"/>
    <mergeCell ref="K91:N91"/>
    <mergeCell ref="K92:N92"/>
    <mergeCell ref="K93:N93"/>
    <mergeCell ref="K94:N94"/>
    <mergeCell ref="K81:N81"/>
    <mergeCell ref="K82:N82"/>
    <mergeCell ref="K83:N83"/>
    <mergeCell ref="K84:N84"/>
    <mergeCell ref="K89:N89"/>
    <mergeCell ref="K78:N78"/>
    <mergeCell ref="K79:N79"/>
    <mergeCell ref="K80:N80"/>
    <mergeCell ref="K67:N67"/>
    <mergeCell ref="K68:N68"/>
    <mergeCell ref="K69:N69"/>
    <mergeCell ref="K70:N70"/>
    <mergeCell ref="K71:N71"/>
    <mergeCell ref="K72:N72"/>
    <mergeCell ref="K77:N77"/>
    <mergeCell ref="K53:N53"/>
    <mergeCell ref="K54:N54"/>
    <mergeCell ref="K55:N55"/>
    <mergeCell ref="K56:N56"/>
    <mergeCell ref="K57:N57"/>
    <mergeCell ref="K58:N58"/>
    <mergeCell ref="K59:N59"/>
    <mergeCell ref="K60:N60"/>
    <mergeCell ref="K65:N65"/>
    <mergeCell ref="K66:N66"/>
    <mergeCell ref="K41:N41"/>
    <mergeCell ref="K42:N42"/>
    <mergeCell ref="K43:N43"/>
    <mergeCell ref="K17:N17"/>
    <mergeCell ref="K30:N30"/>
    <mergeCell ref="K31:N31"/>
    <mergeCell ref="K32:N32"/>
    <mergeCell ref="K33:N33"/>
    <mergeCell ref="K34:N34"/>
    <mergeCell ref="K35:N35"/>
    <mergeCell ref="K36:N36"/>
    <mergeCell ref="K23:N23"/>
    <mergeCell ref="K24:N24"/>
    <mergeCell ref="K18:N18"/>
    <mergeCell ref="K19:N19"/>
    <mergeCell ref="K22:N22"/>
    <mergeCell ref="K44:N44"/>
    <mergeCell ref="K45:N45"/>
    <mergeCell ref="K46:N46"/>
    <mergeCell ref="K47:N47"/>
    <mergeCell ref="K48:N48"/>
    <mergeCell ref="A1:C1"/>
    <mergeCell ref="A3:E3"/>
    <mergeCell ref="A14:C14"/>
    <mergeCell ref="K29:N29"/>
    <mergeCell ref="K2:N2"/>
    <mergeCell ref="K20:N20"/>
    <mergeCell ref="K21:N21"/>
  </mergeCells>
  <phoneticPr fontId="3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2022-12-17T20:08:36Z</dcterms:modified>
</cp:coreProperties>
</file>